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cimca\"/>
    </mc:Choice>
  </mc:AlternateContent>
  <bookViews>
    <workbookView xWindow="0" yWindow="0" windowWidth="28800" windowHeight="11835" firstSheet="17" activeTab="34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C33" i="3" l="1"/>
  <c r="C59" i="3" s="1"/>
  <c r="C64" i="3" s="1"/>
  <c r="F33" i="3" l="1"/>
  <c r="F29" i="3" l="1"/>
  <c r="F12" i="3" s="1"/>
  <c r="F59" i="3" s="1"/>
  <c r="F64" i="3" s="1"/>
  <c r="H59" i="3"/>
  <c r="H64" i="3" s="1"/>
  <c r="H33" i="3"/>
  <c r="O10" i="34" l="1"/>
  <c r="N10" i="34"/>
  <c r="G10" i="34"/>
  <c r="F10" i="34"/>
  <c r="O9" i="34"/>
  <c r="N9" i="34"/>
  <c r="G9" i="34"/>
  <c r="F9" i="34"/>
  <c r="M8" i="34"/>
  <c r="L8" i="34"/>
  <c r="K8" i="34"/>
  <c r="J8" i="34"/>
  <c r="I8" i="34"/>
  <c r="H8" i="34"/>
  <c r="E8" i="34"/>
  <c r="D8" i="34"/>
  <c r="C8" i="34"/>
  <c r="B8" i="34"/>
  <c r="F8" i="34" l="1"/>
  <c r="O8" i="34"/>
  <c r="N8" i="34"/>
  <c r="G8" i="34"/>
  <c r="L39" i="33" l="1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K15" i="33"/>
  <c r="K17" i="33" s="1"/>
  <c r="J15" i="33"/>
  <c r="J17" i="33" s="1"/>
  <c r="F15" i="33"/>
  <c r="F17" i="33" s="1"/>
  <c r="E15" i="33"/>
  <c r="E17" i="33" s="1"/>
  <c r="D15" i="33"/>
  <c r="D17" i="33" s="1"/>
  <c r="M15" i="33"/>
  <c r="M17" i="33" s="1"/>
  <c r="N9" i="33"/>
  <c r="N8" i="33"/>
  <c r="P7" i="33"/>
  <c r="B17" i="30"/>
  <c r="B12" i="30"/>
  <c r="B7" i="30"/>
  <c r="G9" i="23"/>
  <c r="G8" i="23"/>
  <c r="G7" i="23"/>
  <c r="G6" i="23"/>
  <c r="C34" i="16"/>
  <c r="B34" i="16"/>
  <c r="J10" i="14"/>
  <c r="J9" i="14"/>
  <c r="J8" i="14"/>
  <c r="J7" i="14"/>
  <c r="B20" i="10"/>
  <c r="F20" i="10" s="1"/>
  <c r="B17" i="10"/>
  <c r="C23" i="10"/>
  <c r="C24" i="10" s="1"/>
  <c r="E24" i="10" s="1"/>
  <c r="F22" i="10"/>
  <c r="E21" i="10"/>
  <c r="F21" i="10"/>
  <c r="E20" i="10"/>
  <c r="E18" i="10"/>
  <c r="E23" i="10" s="1"/>
  <c r="C17" i="10"/>
  <c r="E17" i="10" s="1"/>
  <c r="B20" i="30" l="1"/>
  <c r="B23" i="30" s="1"/>
  <c r="N39" i="33"/>
  <c r="N41" i="33" s="1"/>
  <c r="N15" i="33"/>
  <c r="N17" i="33" s="1"/>
  <c r="B23" i="10"/>
  <c r="B24" i="10" s="1"/>
  <c r="F24" i="10" s="1"/>
  <c r="F18" i="10"/>
  <c r="F17" i="10"/>
  <c r="F23" i="10" s="1"/>
  <c r="O39" i="33" l="1"/>
  <c r="O41" i="33" s="1"/>
  <c r="O15" i="33"/>
  <c r="O17" i="33" s="1"/>
  <c r="D6" i="8"/>
  <c r="D15" i="8" s="1"/>
  <c r="C6" i="8"/>
  <c r="C15" i="8" s="1"/>
  <c r="G68" i="7"/>
  <c r="G67" i="7"/>
  <c r="G66" i="7"/>
  <c r="D65" i="7"/>
  <c r="G65" i="7" s="1"/>
  <c r="C65" i="7"/>
  <c r="G63" i="7"/>
  <c r="G62" i="7"/>
  <c r="D61" i="7"/>
  <c r="G61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D40" i="7" s="1"/>
  <c r="C41" i="7"/>
  <c r="G41" i="7" s="1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G60" i="6" s="1"/>
  <c r="C60" i="6"/>
  <c r="G58" i="6"/>
  <c r="G57" i="6"/>
  <c r="D56" i="6"/>
  <c r="G56" i="6" s="1"/>
  <c r="C56" i="6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E65" i="5" s="1"/>
  <c r="C65" i="5"/>
  <c r="E63" i="5"/>
  <c r="E62" i="5"/>
  <c r="E61" i="5"/>
  <c r="D61" i="5"/>
  <c r="C61" i="5"/>
  <c r="E60" i="5"/>
  <c r="E59" i="5"/>
  <c r="E58" i="5"/>
  <c r="E57" i="5"/>
  <c r="D56" i="5"/>
  <c r="D40" i="5" s="1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E60" i="3"/>
  <c r="E59" i="3"/>
  <c r="E64" i="3" s="1"/>
  <c r="E33" i="3"/>
  <c r="G60" i="3"/>
  <c r="D60" i="3"/>
  <c r="G56" i="3"/>
  <c r="D56" i="3"/>
  <c r="G47" i="3"/>
  <c r="G40" i="3" s="1"/>
  <c r="G39" i="3" s="1"/>
  <c r="D47" i="3"/>
  <c r="D40" i="3" s="1"/>
  <c r="D39" i="3" s="1"/>
  <c r="G33" i="3"/>
  <c r="D33" i="3"/>
  <c r="G29" i="3"/>
  <c r="D29" i="3"/>
  <c r="G20" i="3"/>
  <c r="D20" i="3"/>
  <c r="G13" i="3"/>
  <c r="G12" i="3" s="1"/>
  <c r="D13" i="3"/>
  <c r="D12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D40" i="2"/>
  <c r="C40" i="2"/>
  <c r="E40" i="2" s="1"/>
  <c r="G39" i="2"/>
  <c r="F39" i="2"/>
  <c r="F59" i="2" s="1"/>
  <c r="F64" i="2" s="1"/>
  <c r="D39" i="2"/>
  <c r="E38" i="2"/>
  <c r="E37" i="2"/>
  <c r="E36" i="2"/>
  <c r="E35" i="2"/>
  <c r="E34" i="2"/>
  <c r="H33" i="2"/>
  <c r="G33" i="2"/>
  <c r="F33" i="2"/>
  <c r="D33" i="2"/>
  <c r="E33" i="2" s="1"/>
  <c r="C33" i="2"/>
  <c r="E32" i="2"/>
  <c r="E31" i="2"/>
  <c r="E30" i="2"/>
  <c r="H29" i="2"/>
  <c r="G29" i="2"/>
  <c r="F29" i="2"/>
  <c r="D29" i="2"/>
  <c r="D12" i="2" s="1"/>
  <c r="C29" i="2"/>
  <c r="E28" i="2"/>
  <c r="E27" i="2"/>
  <c r="E26" i="2"/>
  <c r="E25" i="2"/>
  <c r="E24" i="2"/>
  <c r="E23" i="2"/>
  <c r="E22" i="2"/>
  <c r="E21" i="2"/>
  <c r="H20" i="2"/>
  <c r="G20" i="2"/>
  <c r="G13" i="2" s="1"/>
  <c r="G12" i="2" s="1"/>
  <c r="F20" i="2"/>
  <c r="D20" i="2"/>
  <c r="C20" i="2"/>
  <c r="E20" i="2" s="1"/>
  <c r="E19" i="2"/>
  <c r="E18" i="2"/>
  <c r="E17" i="2"/>
  <c r="E16" i="2"/>
  <c r="E15" i="2"/>
  <c r="E14" i="2"/>
  <c r="H13" i="2"/>
  <c r="H12" i="2" s="1"/>
  <c r="F13" i="2"/>
  <c r="D13" i="2"/>
  <c r="C13" i="2"/>
  <c r="E13" i="2" s="1"/>
  <c r="F12" i="2"/>
  <c r="E11" i="2"/>
  <c r="E10" i="2"/>
  <c r="H9" i="2"/>
  <c r="G9" i="2"/>
  <c r="F9" i="2"/>
  <c r="D9" i="2"/>
  <c r="C9" i="2"/>
  <c r="E9" i="2" s="1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C9" i="1"/>
  <c r="F9" i="1" s="1"/>
  <c r="F8" i="1"/>
  <c r="F7" i="1"/>
  <c r="F6" i="1"/>
  <c r="G34" i="7" l="1"/>
  <c r="G6" i="7"/>
  <c r="D10" i="5"/>
  <c r="D64" i="5" s="1"/>
  <c r="D69" i="5" s="1"/>
  <c r="H59" i="2"/>
  <c r="H64" i="2" s="1"/>
  <c r="G11" i="7"/>
  <c r="D10" i="7"/>
  <c r="D64" i="7" s="1"/>
  <c r="D69" i="7" s="1"/>
  <c r="G31" i="7"/>
  <c r="C10" i="7"/>
  <c r="C40" i="7"/>
  <c r="G33" i="6"/>
  <c r="C12" i="6"/>
  <c r="G9" i="6"/>
  <c r="D12" i="6"/>
  <c r="G13" i="6"/>
  <c r="G40" i="6"/>
  <c r="C39" i="6"/>
  <c r="D59" i="6"/>
  <c r="D64" i="6" s="1"/>
  <c r="G47" i="6"/>
  <c r="G20" i="6"/>
  <c r="E31" i="5"/>
  <c r="E11" i="5"/>
  <c r="E34" i="5"/>
  <c r="E26" i="5"/>
  <c r="E6" i="5"/>
  <c r="C10" i="5"/>
  <c r="C40" i="5"/>
  <c r="F40" i="4"/>
  <c r="F41" i="4"/>
  <c r="C11" i="4"/>
  <c r="D59" i="3"/>
  <c r="D64" i="3" s="1"/>
  <c r="G59" i="3"/>
  <c r="G64" i="3" s="1"/>
  <c r="E29" i="2"/>
  <c r="D59" i="2"/>
  <c r="D64" i="2" s="1"/>
  <c r="G59" i="2"/>
  <c r="G64" i="2" s="1"/>
  <c r="C12" i="2"/>
  <c r="E12" i="2" s="1"/>
  <c r="C39" i="2"/>
  <c r="C59" i="1"/>
  <c r="F39" i="1"/>
  <c r="F13" i="1"/>
  <c r="F40" i="1"/>
  <c r="E10" i="5" l="1"/>
  <c r="G10" i="7"/>
  <c r="C64" i="7"/>
  <c r="G40" i="7"/>
  <c r="G12" i="6"/>
  <c r="G39" i="6"/>
  <c r="C59" i="6"/>
  <c r="C64" i="5"/>
  <c r="E40" i="5"/>
  <c r="C10" i="4"/>
  <c r="F11" i="4"/>
  <c r="C59" i="2"/>
  <c r="E39" i="2"/>
  <c r="C64" i="1"/>
  <c r="F64" i="1" s="1"/>
  <c r="F59" i="1"/>
  <c r="G64" i="7" l="1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9" i="4" l="1"/>
  <c r="F69" i="4" s="1"/>
  <c r="F64" i="4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<sst xmlns="http://schemas.openxmlformats.org/spreadsheetml/2006/main" count="2556" uniqueCount="583">
  <si>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</si>
  <si>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</si>
  <si>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</si>
  <si>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</si>
  <si>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</si>
  <si>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</si>
  <si>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</si>
  <si>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</si>
  <si>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</si>
  <si>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</si>
  <si>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</si>
  <si>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</si>
  <si>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</si>
  <si>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</si>
  <si>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</si>
  <si>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</si>
  <si>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</si>
  <si>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</si>
  <si>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</si>
  <si>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</si>
  <si>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</si>
  <si>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</si>
  <si>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</si>
  <si>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</si>
  <si>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</si>
  <si>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</si>
  <si>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</si>
  <si>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</si>
  <si>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</si>
  <si>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</si>
  <si>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</si>
  <si>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</si>
  <si>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</si>
  <si>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</si>
  <si>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</si>
  <si>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</si>
  <si>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</si>
  <si>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</si>
  <si>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</si>
  <si>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</si>
  <si>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</si>
  <si>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</si>
  <si>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</si>
  <si>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</si>
  <si>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</si>
  <si>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</si>
  <si>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</si>
  <si>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</si>
  <si>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</si>
  <si>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</si>
  <si>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</si>
  <si>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</si>
  <si>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</si>
  <si>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</si>
  <si>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</si>
  <si>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</si>
  <si>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</si>
  <si>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</si>
  <si>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</si>
  <si>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</si>
  <si>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</si>
  <si>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</si>
  <si>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</si>
  <si>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</si>
  <si>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</si>
  <si>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</si>
  <si>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</si>
  <si>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</si>
  <si>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</si>
  <si>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</si>
  <si>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</si>
  <si>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</si>
  <si>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</si>
  <si>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</si>
  <si>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</si>
  <si>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</si>
  <si>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</si>
  <si>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</si>
  <si>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</si>
  <si>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</si>
  <si>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</si>
  <si>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</si>
  <si>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</si>
  <si>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</si>
  <si>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</si>
  <si>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</si>
  <si>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</si>
  <si>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</si>
  <si>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</si>
  <si>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</si>
  <si>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</si>
  <si>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</si>
  <si>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</si>
  <si>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</si>
  <si>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</si>
  <si>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</si>
  <si>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</si>
  <si>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</si>
  <si>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</si>
  <si>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</si>
  <si>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</si>
  <si>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</si>
  <si>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</si>
  <si>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</si>
  <si>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</si>
  <si>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</si>
  <si>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</si>
  <si>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</si>
  <si>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</si>
  <si>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</si>
  <si>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</si>
  <si>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</si>
  <si>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</si>
  <si>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</si>
  <si>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</si>
  <si>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</si>
  <si>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</si>
  <si>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</si>
  <si>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</si>
  <si>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</si>
  <si>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</si>
  <si>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</si>
  <si>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</si>
  <si>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</si>
  <si>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</si>
  <si>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</si>
  <si>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</si>
  <si>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</si>
  <si>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</si>
  <si>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</si>
  <si>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</si>
  <si>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</si>
  <si>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</si>
  <si>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</si>
  <si>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</si>
  <si>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</si>
  <si>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</si>
  <si>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</si>
  <si>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</si>
  <si>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</si>
  <si>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</si>
  <si>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</si>
  <si>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</si>
  <si>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</si>
  <si>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</si>
  <si>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</si>
  <si>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</si>
  <si>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</si>
  <si>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</si>
  <si>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</si>
  <si>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</si>
  <si>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</si>
  <si>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</si>
  <si>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</si>
  <si>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</si>
  <si>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</si>
  <si>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</si>
  <si>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</si>
  <si>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</si>
  <si>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</si>
  <si>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</si>
  <si>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</si>
  <si>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</si>
  <si>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</si>
  <si>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</si>
  <si>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</si>
  <si>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</si>
  <si>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</si>
  <si>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</si>
  <si>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</si>
  <si>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</si>
  <si>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</si>
  <si>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</si>
  <si>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</si>
  <si>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</si>
  <si>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</si>
  <si>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</si>
  <si>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</si>
  <si>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</si>
  <si>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</si>
  <si>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</si>
  <si>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</si>
  <si>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</si>
  <si>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</si>
  <si>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</si>
  <si>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</si>
  <si>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</si>
  <si>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</si>
  <si>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</si>
  <si>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</si>
  <si>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</si>
  <si>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</si>
  <si>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</si>
  <si>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</si>
  <si>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</si>
  <si>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</si>
  <si>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</si>
  <si>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</si>
  <si>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</si>
  <si>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</si>
  <si>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</si>
  <si>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</si>
  <si>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</si>
  <si>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</si>
  <si>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</si>
  <si>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</si>
  <si>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</si>
  <si>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</si>
  <si>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</si>
  <si>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</si>
  <si>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</si>
  <si>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</si>
  <si>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</si>
  <si>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</si>
  <si>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</si>
  <si>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</si>
  <si>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</si>
  <si>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</si>
  <si>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</si>
  <si>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</si>
  <si>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</si>
  <si>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</si>
  <si>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</si>
  <si>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</si>
  <si>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</si>
  <si>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</si>
  <si>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</si>
  <si>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</si>
  <si>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</si>
  <si>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</si>
  <si>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</si>
  <si>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</si>
  <si>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</si>
  <si>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</si>
  <si>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</si>
  <si>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</si>
  <si>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</si>
  <si>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</si>
  <si>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</si>
  <si>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</si>
  <si>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</si>
  <si>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</si>
  <si>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</si>
  <si>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</si>
  <si>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</si>
  <si>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</si>
  <si>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2019</t>
  </si>
  <si>
    <t>2020</t>
  </si>
  <si>
    <t>2021</t>
  </si>
  <si>
    <t>2022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</si>
  <si>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</si>
  <si>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</si>
  <si>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</si>
  <si>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</si>
  <si>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</si>
  <si>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</si>
  <si>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</si>
  <si>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</si>
  <si>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</si>
  <si>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Anteriores a 2010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</si>
  <si>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</si>
  <si>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</si>
  <si>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</si>
  <si>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</si>
  <si>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</si>
  <si>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</si>
  <si>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</si>
  <si>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</si>
  <si>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</si>
  <si>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</si>
  <si>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</si>
  <si>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</si>
  <si>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</si>
  <si>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</si>
  <si>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</si>
  <si>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</si>
  <si>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</si>
  <si>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</si>
  <si>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</si>
  <si>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</si>
  <si>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</si>
  <si>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</si>
  <si>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</si>
  <si>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</si>
  <si>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</si>
  <si>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</si>
  <si>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</si>
  <si>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</si>
  <si>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</si>
  <si>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</si>
  <si>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</si>
  <si>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</si>
  <si>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</si>
  <si>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</si>
  <si>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</si>
  <si>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</si>
  <si>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</si>
  <si>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</si>
  <si>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</si>
  <si>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</si>
  <si>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</si>
  <si>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</si>
  <si>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</si>
  <si>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</si>
  <si>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</si>
  <si>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</si>
  <si>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</si>
  <si>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</si>
  <si>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</si>
  <si>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</si>
  <si>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</si>
  <si>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</si>
  <si>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</si>
  <si>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</si>
  <si>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</si>
  <si>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</si>
  <si>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</si>
  <si>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</si>
  <si>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</si>
  <si>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</si>
  <si>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</si>
  <si>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</si>
  <si>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</si>
  <si>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</si>
  <si>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</si>
  <si>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</si>
  <si>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</si>
  <si>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</si>
  <si>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</si>
  <si>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</si>
  <si>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</si>
  <si>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</si>
  <si>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</si>
  <si>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</si>
  <si>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</si>
  <si>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</si>
  <si>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</si>
  <si>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</si>
  <si>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</si>
  <si>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</si>
  <si>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</si>
  <si>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</si>
  <si>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</si>
  <si>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</si>
  <si>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</si>
  <si>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</si>
  <si>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</si>
  <si>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</si>
  <si>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</si>
  <si>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</si>
  <si>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</si>
  <si>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</si>
  <si>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</si>
  <si>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</si>
  <si>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</si>
  <si>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</si>
  <si>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</si>
  <si>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</si>
  <si>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</si>
  <si>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</si>
  <si>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</si>
  <si>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</si>
  <si>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</si>
  <si>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</si>
  <si>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</si>
  <si>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</si>
  <si>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</si>
  <si>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</si>
  <si>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</si>
  <si>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</si>
  <si>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</si>
  <si>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</si>
  <si>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</si>
  <si>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</si>
  <si>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</si>
  <si>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</si>
  <si>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</si>
  <si>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</si>
  <si>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</si>
  <si>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</si>
  <si>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</si>
  <si>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</si>
  <si>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</si>
  <si>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</si>
  <si>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</si>
  <si>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</si>
  <si>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</si>
  <si>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</si>
  <si>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</si>
  <si>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</si>
  <si>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</si>
  <si>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</si>
  <si>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</si>
  <si>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</si>
  <si>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</si>
  <si>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</si>
  <si>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</si>
  <si>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</si>
  <si>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</si>
  <si>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</si>
  <si>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</si>
  <si>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</si>
  <si>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</si>
  <si>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</si>
  <si>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</si>
  <si>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</si>
  <si>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</si>
  <si>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</si>
  <si>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</si>
  <si>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</si>
  <si>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</si>
  <si>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</si>
  <si>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</si>
  <si>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</si>
  <si>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</si>
  <si>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</si>
  <si>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</si>
  <si>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</si>
  <si>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</si>
  <si>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</si>
  <si>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</si>
  <si>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</si>
  <si>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</si>
  <si>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</si>
  <si>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</si>
  <si>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</si>
  <si>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</si>
  <si>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</si>
  <si>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</si>
  <si>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</si>
  <si>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</si>
  <si>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</si>
  <si>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</si>
  <si>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</si>
  <si>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</si>
  <si>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</si>
  <si>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</si>
  <si>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</si>
  <si>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</si>
  <si>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</si>
  <si>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</si>
  <si>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</si>
  <si>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</si>
  <si>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</si>
  <si>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</si>
  <si>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</si>
  <si>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</si>
  <si>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</si>
  <si>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</si>
  <si>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</si>
  <si>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</si>
  <si>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</si>
  <si>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</si>
  <si>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</si>
  <si>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</si>
  <si>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</si>
  <si>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</si>
  <si>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</si>
  <si>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</si>
  <si>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</si>
  <si>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</si>
  <si>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</si>
  <si>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</si>
  <si>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</si>
  <si>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</si>
  <si>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</si>
  <si>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</si>
  <si>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</si>
  <si>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</si>
  <si>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</si>
  <si>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</si>
  <si>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</si>
  <si>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</si>
  <si>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</si>
  <si>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</si>
  <si>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</si>
  <si>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</si>
  <si>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</si>
  <si>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</si>
  <si>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</si>
  <si>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</si>
  <si>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</si>
  <si>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</si>
  <si>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</si>
  <si>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</si>
  <si>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</si>
  <si>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</si>
  <si>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</si>
  <si>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</si>
  <si>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</si>
  <si>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</si>
  <si>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</si>
  <si>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</si>
  <si>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</si>
  <si>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</si>
  <si>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</si>
  <si>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</si>
  <si>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</si>
  <si>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</si>
  <si>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</si>
  <si>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</si>
  <si>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</si>
  <si>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</si>
  <si>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</si>
  <si>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</si>
  <si>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</si>
  <si>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</si>
  <si>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</si>
  <si>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</si>
  <si>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</si>
  <si>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</si>
  <si>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</si>
  <si>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</si>
  <si>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</si>
  <si>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</si>
  <si>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</si>
  <si>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</si>
  <si>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</si>
  <si>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</si>
  <si>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</si>
  <si>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</si>
  <si>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</si>
  <si>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</si>
  <si>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</si>
  <si>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</si>
  <si>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</si>
  <si>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</si>
  <si>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</si>
  <si>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</si>
  <si>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</si>
  <si>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</si>
  <si>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</si>
  <si>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</si>
  <si>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</si>
  <si>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</si>
  <si>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</si>
  <si>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</si>
  <si>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</si>
  <si>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</si>
  <si>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</si>
  <si>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</si>
  <si>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</si>
  <si>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</si>
  <si>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</si>
  <si>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</si>
  <si>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</si>
  <si>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</si>
  <si>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</si>
  <si>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</si>
  <si>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</si>
  <si>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</si>
  <si>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</si>
  <si>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</si>
  <si>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</si>
  <si>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</si>
  <si>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</si>
  <si>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</si>
  <si>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</si>
  <si>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</si>
  <si>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</si>
  <si>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</si>
  <si>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</si>
  <si>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</si>
  <si>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</si>
  <si>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</si>
  <si>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</si>
  <si>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</si>
  <si>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</si>
  <si>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</si>
  <si>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v9.0</t>
  </si>
  <si>
    <t>Programa 422-A</t>
  </si>
  <si>
    <t>Programa 422-C</t>
  </si>
  <si>
    <t>Programa 422-D</t>
  </si>
  <si>
    <t>Programa 541-A</t>
  </si>
  <si>
    <t>G12741088</t>
  </si>
  <si>
    <t>G12576112</t>
  </si>
  <si>
    <t>G12510327</t>
  </si>
  <si>
    <t>Fundación de la Comunitat Valenciana Fundació General de la Universitat Jaume I</t>
  </si>
  <si>
    <t>Fundación Isonomía</t>
  </si>
  <si>
    <t>Fundació Càtedra Enric Soler i Godes</t>
  </si>
  <si>
    <t>Fundació Germà Colon Doménech de la Comunitat Valenciana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</si>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</sst>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164" fontId="2" fillId="0" borderId="8" xfId="0" applyNumberFormat="1" applyFont="1" applyBorder="1" applyAlignment="1" applyProtection="1">
      <alignment horizontal="right"/>
      <protection locked="0"/>
    </xf>
    <xf numFmtId="49" fontId="2" fillId="4" borderId="8" xfId="0" applyNumberFormat="1" applyFont="1" applyFill="1" applyBorder="1"/>
    <xf numFmtId="49" fontId="3" fillId="5" borderId="8" xfId="0" applyNumberFormat="1" applyFont="1" applyFill="1" applyBorder="1"/>
    <xf numFmtId="164" fontId="3" fillId="5" borderId="8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/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4" fillId="2" borderId="8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Protection="1">
      <protection locked="0"/>
    </xf>
    <xf numFmtId="49" fontId="3" fillId="5" borderId="8" xfId="0" applyNumberFormat="1" applyFont="1" applyFill="1" applyBorder="1" applyProtection="1"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 applyProtection="1">
      <alignment wrapText="1"/>
      <protection locked="0"/>
    </xf>
    <xf numFmtId="14" fontId="2" fillId="0" borderId="8" xfId="0" applyNumberFormat="1" applyFont="1" applyBorder="1" applyProtection="1">
      <protection locked="0"/>
    </xf>
    <xf numFmtId="0" fontId="2" fillId="0" borderId="8" xfId="0" applyNumberFormat="1" applyFont="1" applyBorder="1" applyProtection="1">
      <protection locked="0"/>
    </xf>
    <xf numFmtId="14" fontId="2" fillId="0" borderId="8" xfId="0" applyNumberFormat="1" applyFont="1" applyBorder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49" fontId="3" fillId="6" borderId="8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5" val="3"/>
</file>

<file path=xl/ctrlProps/ctrlProp2.xml><?xml version="1.0" encoding="utf-8"?>
<formControlPr xmlns="http://schemas.microsoft.com/office/spreadsheetml/2009/9/main" objectType="Drop" dropStyle="combo" dx="16" fmlaLink="$D$3" fmlaRange="$O$1:$O$7" sel="7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64" sqref="A5:C6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25667.09</v>
      </c>
      <c r="D6" s="15">
        <v>0</v>
      </c>
      <c r="E6" s="15">
        <v>0</v>
      </c>
      <c r="F6" s="15">
        <f t="shared" ref="F6:F64" si="0">C6</f>
        <v>25667.09</v>
      </c>
    </row>
    <row r="7" spans="1:6" ht="15.75" thickBot="1">
      <c r="A7" s="12" t="s">
        <v>9</v>
      </c>
      <c r="B7" s="12" t="s">
        <v>10</v>
      </c>
      <c r="C7" s="16">
        <v>3749.29</v>
      </c>
      <c r="D7" s="16">
        <v>0</v>
      </c>
      <c r="E7" s="16">
        <v>0</v>
      </c>
      <c r="F7" s="16">
        <f t="shared" si="0"/>
        <v>3749.29</v>
      </c>
    </row>
    <row r="8" spans="1:6" ht="15.75" thickBot="1">
      <c r="A8" s="11" t="s">
        <v>11</v>
      </c>
      <c r="B8" s="11" t="s">
        <v>12</v>
      </c>
      <c r="C8" s="55">
        <v>5677.9</v>
      </c>
      <c r="D8" s="15">
        <v>0</v>
      </c>
      <c r="E8" s="15">
        <v>0</v>
      </c>
      <c r="F8" s="15">
        <f t="shared" si="0"/>
        <v>5677.9</v>
      </c>
    </row>
    <row r="9" spans="1:6" ht="15.75" thickBot="1">
      <c r="A9" s="11" t="s">
        <v>13</v>
      </c>
      <c r="B9" s="11" t="s">
        <v>14</v>
      </c>
      <c r="C9" s="55">
        <f>SUM(C10:C11)</f>
        <v>12.72</v>
      </c>
      <c r="D9" s="15">
        <v>0</v>
      </c>
      <c r="E9" s="15">
        <v>0</v>
      </c>
      <c r="F9" s="15">
        <f t="shared" si="0"/>
        <v>12.72</v>
      </c>
    </row>
    <row r="10" spans="1:6">
      <c r="A10" s="12" t="s">
        <v>15</v>
      </c>
      <c r="B10" s="12" t="s">
        <v>16</v>
      </c>
      <c r="C10" s="16">
        <v>0.15</v>
      </c>
      <c r="D10" s="16">
        <v>0</v>
      </c>
      <c r="E10" s="16">
        <v>0</v>
      </c>
      <c r="F10" s="16">
        <f t="shared" si="0"/>
        <v>0.15</v>
      </c>
    </row>
    <row r="11" spans="1:6" ht="15.75" thickBot="1">
      <c r="A11" s="12" t="s">
        <v>17</v>
      </c>
      <c r="B11" s="12" t="s">
        <v>18</v>
      </c>
      <c r="C11" s="16">
        <v>12.57</v>
      </c>
      <c r="D11" s="16">
        <v>0</v>
      </c>
      <c r="E11" s="16">
        <v>0</v>
      </c>
      <c r="F11" s="16">
        <f t="shared" si="0"/>
        <v>12.57</v>
      </c>
    </row>
    <row r="12" spans="1:6" ht="15.75" thickBot="1">
      <c r="A12" s="11" t="s">
        <v>19</v>
      </c>
      <c r="B12" s="11" t="s">
        <v>20</v>
      </c>
      <c r="C12" s="55">
        <f>SUM(C13,C29)</f>
        <v>1392.87</v>
      </c>
      <c r="D12" s="15">
        <v>0</v>
      </c>
      <c r="E12" s="15">
        <v>0</v>
      </c>
      <c r="F12" s="15">
        <f t="shared" si="0"/>
        <v>1392.87</v>
      </c>
    </row>
    <row r="13" spans="1:6">
      <c r="A13" s="12" t="s">
        <v>21</v>
      </c>
      <c r="B13" s="12" t="s">
        <v>22</v>
      </c>
      <c r="C13" s="16">
        <f>SUM(C14:C20,C25:C28)</f>
        <v>93</v>
      </c>
      <c r="D13" s="16">
        <v>0</v>
      </c>
      <c r="E13" s="16">
        <v>0</v>
      </c>
      <c r="F13" s="16">
        <f t="shared" si="0"/>
        <v>93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93</v>
      </c>
      <c r="D20" s="16">
        <v>0</v>
      </c>
      <c r="E20" s="16">
        <v>0</v>
      </c>
      <c r="F20" s="16">
        <f t="shared" si="0"/>
        <v>93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93</v>
      </c>
      <c r="D22" s="16">
        <v>0</v>
      </c>
      <c r="E22" s="16">
        <v>0</v>
      </c>
      <c r="F22" s="16">
        <f t="shared" si="0"/>
        <v>93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1299.8699999999999</v>
      </c>
      <c r="D29" s="16">
        <v>0</v>
      </c>
      <c r="E29" s="16">
        <v>0</v>
      </c>
      <c r="F29" s="16">
        <f t="shared" si="0"/>
        <v>1299.8699999999999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1299.8699999999999</v>
      </c>
      <c r="D31" s="16">
        <v>0</v>
      </c>
      <c r="E31" s="16">
        <v>0</v>
      </c>
      <c r="F31" s="16">
        <f t="shared" si="0"/>
        <v>1299.8699999999999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6793.72</v>
      </c>
      <c r="D33" s="15">
        <v>0</v>
      </c>
      <c r="E33" s="15">
        <v>0</v>
      </c>
      <c r="F33" s="15">
        <f t="shared" si="0"/>
        <v>6793.72</v>
      </c>
    </row>
    <row r="34" spans="1:6">
      <c r="A34" s="12" t="s">
        <v>47</v>
      </c>
      <c r="B34" s="12" t="s">
        <v>48</v>
      </c>
      <c r="C34" s="16">
        <v>4.63</v>
      </c>
      <c r="D34" s="16">
        <v>0</v>
      </c>
      <c r="E34" s="16">
        <v>0</v>
      </c>
      <c r="F34" s="16">
        <f t="shared" si="0"/>
        <v>4.63</v>
      </c>
    </row>
    <row r="35" spans="1:6">
      <c r="A35" s="12" t="s">
        <v>49</v>
      </c>
      <c r="B35" s="12" t="s">
        <v>50</v>
      </c>
      <c r="C35" s="16">
        <v>69.569999999999993</v>
      </c>
      <c r="D35" s="16">
        <v>0</v>
      </c>
      <c r="E35" s="16">
        <v>0</v>
      </c>
      <c r="F35" s="16">
        <f t="shared" si="0"/>
        <v>69.569999999999993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6719.52</v>
      </c>
      <c r="D38" s="16">
        <v>0</v>
      </c>
      <c r="E38" s="16">
        <v>0</v>
      </c>
      <c r="F38" s="16">
        <f t="shared" si="0"/>
        <v>6719.52</v>
      </c>
    </row>
    <row r="39" spans="1:6" ht="15.75" thickBot="1">
      <c r="A39" s="11" t="s">
        <v>57</v>
      </c>
      <c r="B39" s="11" t="s">
        <v>58</v>
      </c>
      <c r="C39" s="55">
        <f>SUM(C40,C56)</f>
        <v>1.5</v>
      </c>
      <c r="D39" s="15">
        <v>0</v>
      </c>
      <c r="E39" s="15">
        <v>0</v>
      </c>
      <c r="F39" s="15">
        <f t="shared" si="0"/>
        <v>1.5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1.5</v>
      </c>
      <c r="D56" s="16">
        <v>0</v>
      </c>
      <c r="E56" s="16">
        <v>0</v>
      </c>
      <c r="F56" s="16">
        <f t="shared" si="0"/>
        <v>1.5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1.5</v>
      </c>
      <c r="D58" s="16">
        <v>0</v>
      </c>
      <c r="E58" s="16">
        <v>0</v>
      </c>
      <c r="F58" s="16">
        <f t="shared" si="0"/>
        <v>1.5</v>
      </c>
    </row>
    <row r="59" spans="1:6">
      <c r="A59" s="13" t="s">
        <v>23</v>
      </c>
      <c r="B59" s="14" t="s">
        <v>61</v>
      </c>
      <c r="C59" s="17">
        <f>SUM(C39,C33,C32,C12,C9,C8,C6)</f>
        <v>39545.800000000003</v>
      </c>
      <c r="D59" s="17">
        <v>0</v>
      </c>
      <c r="E59" s="17">
        <v>0</v>
      </c>
      <c r="F59" s="17">
        <f t="shared" si="0"/>
        <v>39545.800000000003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f t="shared" si="0"/>
        <v>0</v>
      </c>
    </row>
    <row r="64" spans="1:6">
      <c r="A64" s="7" t="s">
        <v>23</v>
      </c>
      <c r="B64" s="9" t="s">
        <v>70</v>
      </c>
      <c r="C64" s="17">
        <f>SUM(C59,C60,C63)</f>
        <v>39545.800000000003</v>
      </c>
      <c r="D64" s="17">
        <v>0</v>
      </c>
      <c r="E64" s="17">
        <v>0</v>
      </c>
      <c r="F64" s="17">
        <f t="shared" si="0"/>
        <v>39545.800000000003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2" sqref="B22"/>
    </sheetView>
  </sheetViews>
  <sheetFormatPr baseColWidth="10" defaultColWidth="8.8554687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6" t="s">
        <v>183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65" t="s">
        <v>2</v>
      </c>
      <c r="B5" s="65" t="s">
        <v>184</v>
      </c>
      <c r="C5" s="10" t="s">
        <v>185</v>
      </c>
      <c r="D5" s="10" t="s">
        <v>186</v>
      </c>
      <c r="E5" s="10" t="s">
        <v>187</v>
      </c>
      <c r="F5" s="65" t="s">
        <v>188</v>
      </c>
    </row>
    <row r="6" spans="1:6" ht="22.5">
      <c r="A6" s="66"/>
      <c r="B6" s="67"/>
      <c r="C6" s="10" t="s">
        <v>189</v>
      </c>
      <c r="D6" s="10" t="s">
        <v>189</v>
      </c>
      <c r="E6" s="10" t="s">
        <v>189</v>
      </c>
      <c r="F6" s="67"/>
    </row>
    <row r="7" spans="1:6">
      <c r="A7" s="67"/>
      <c r="B7" s="10" t="s">
        <v>190</v>
      </c>
      <c r="C7" s="10" t="s">
        <v>191</v>
      </c>
      <c r="D7" s="10" t="s">
        <v>192</v>
      </c>
      <c r="E7" s="10" t="s">
        <v>193</v>
      </c>
      <c r="F7" s="10" t="s">
        <v>194</v>
      </c>
    </row>
    <row r="8" spans="1:6">
      <c r="A8" s="12" t="s">
        <v>195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>
      <c r="A9" s="12" t="s">
        <v>196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>
      <c r="A10" s="12" t="s">
        <v>197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>
      <c r="A11" s="12" t="s">
        <v>198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>
      <c r="A12" s="12" t="s">
        <v>199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>
      <c r="A13" s="12" t="s">
        <v>197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>
      <c r="A14" s="12" t="s">
        <v>198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>
      <c r="A15" s="12" t="s">
        <v>176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>
      <c r="A16" s="12" t="s">
        <v>200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>
      <c r="A17" s="12" t="s">
        <v>201</v>
      </c>
      <c r="B17" s="16">
        <f>B18</f>
        <v>2874.23</v>
      </c>
      <c r="C17" s="16">
        <f>C18</f>
        <v>0</v>
      </c>
      <c r="D17" s="16">
        <v>0</v>
      </c>
      <c r="E17" s="16">
        <f>D17-C17</f>
        <v>0</v>
      </c>
      <c r="F17" s="16">
        <f>B17+E17</f>
        <v>2874.23</v>
      </c>
    </row>
    <row r="18" spans="1:6">
      <c r="A18" s="12" t="s">
        <v>197</v>
      </c>
      <c r="B18" s="16">
        <v>2874.23</v>
      </c>
      <c r="C18" s="16">
        <v>0</v>
      </c>
      <c r="D18" s="16">
        <v>0</v>
      </c>
      <c r="E18" s="16">
        <f>D18-C18</f>
        <v>0</v>
      </c>
      <c r="F18" s="16">
        <f>B18+E18</f>
        <v>2874.23</v>
      </c>
    </row>
    <row r="19" spans="1:6">
      <c r="A19" s="12" t="s">
        <v>198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>
      <c r="A20" s="12" t="s">
        <v>202</v>
      </c>
      <c r="B20" s="16">
        <f>B21</f>
        <v>6058.92</v>
      </c>
      <c r="C20" s="16">
        <v>0</v>
      </c>
      <c r="D20" s="16">
        <v>0</v>
      </c>
      <c r="E20" s="16">
        <f>D20-C20</f>
        <v>0</v>
      </c>
      <c r="F20" s="16">
        <f>B20+E20</f>
        <v>6058.92</v>
      </c>
    </row>
    <row r="21" spans="1:6">
      <c r="A21" s="12" t="s">
        <v>197</v>
      </c>
      <c r="B21" s="16">
        <v>6058.92</v>
      </c>
      <c r="C21" s="16">
        <v>0</v>
      </c>
      <c r="D21" s="16">
        <v>0</v>
      </c>
      <c r="E21" s="16">
        <f>D21-C21</f>
        <v>0</v>
      </c>
      <c r="F21" s="16">
        <f>B21+E21</f>
        <v>6058.92</v>
      </c>
    </row>
    <row r="22" spans="1:6">
      <c r="A22" s="12" t="s">
        <v>198</v>
      </c>
      <c r="B22" s="16">
        <v>0</v>
      </c>
      <c r="C22" s="16">
        <v>0</v>
      </c>
      <c r="D22" s="16">
        <v>0</v>
      </c>
      <c r="E22" s="16">
        <v>0</v>
      </c>
      <c r="F22" s="16">
        <f>B22+E22</f>
        <v>0</v>
      </c>
    </row>
    <row r="23" spans="1:6">
      <c r="A23" s="4" t="s">
        <v>176</v>
      </c>
      <c r="B23" s="16">
        <f>B20+B17</f>
        <v>8933.15</v>
      </c>
      <c r="C23" s="16">
        <f>C18</f>
        <v>0</v>
      </c>
      <c r="D23" s="16">
        <v>0</v>
      </c>
      <c r="E23" s="16">
        <f>E18</f>
        <v>0</v>
      </c>
      <c r="F23" s="16">
        <f>F20+F17</f>
        <v>8933.15</v>
      </c>
    </row>
    <row r="24" spans="1:6">
      <c r="A24" s="5" t="s">
        <v>203</v>
      </c>
      <c r="B24" s="15">
        <f>B23</f>
        <v>8933.15</v>
      </c>
      <c r="C24" s="15">
        <f>C23</f>
        <v>0</v>
      </c>
      <c r="D24" s="15">
        <v>0</v>
      </c>
      <c r="E24" s="15">
        <f>D24-C24</f>
        <v>0</v>
      </c>
      <c r="F24" s="15">
        <f>B24+E24</f>
        <v>8933.15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7"/>
  <sheetViews>
    <sheetView workbookViewId="0">
      <selection activeCell="Z8" sqref="Z8"/>
    </sheetView>
  </sheetViews>
  <sheetFormatPr baseColWidth="10" defaultColWidth="8.85546875" defaultRowHeight="15"/>
  <cols>
    <col min="1" max="27" width="19.28515625" customWidth="1"/>
  </cols>
  <sheetData>
    <row r="1" spans="1:27" s="1" customFormat="1" ht="39.75" customHeight="1">
      <c r="A1" s="56" t="s">
        <v>204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/>
    </row>
    <row r="2" spans="1:2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</row>
    <row r="3" spans="1:2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>
      <c r="A5" s="65" t="s">
        <v>164</v>
      </c>
      <c r="B5" s="65" t="s">
        <v>205</v>
      </c>
      <c r="C5" s="68" t="s">
        <v>206</v>
      </c>
      <c r="D5" s="69"/>
      <c r="E5" s="69"/>
      <c r="F5" s="69"/>
      <c r="G5" s="69"/>
      <c r="H5" s="69"/>
      <c r="I5" s="70"/>
      <c r="J5" s="68" t="s">
        <v>2</v>
      </c>
      <c r="K5" s="70"/>
      <c r="L5" s="68" t="s">
        <v>207</v>
      </c>
      <c r="M5" s="69"/>
      <c r="N5" s="69"/>
      <c r="O5" s="69"/>
      <c r="P5" s="70"/>
      <c r="Q5" s="68" t="s">
        <v>208</v>
      </c>
      <c r="R5" s="69"/>
      <c r="S5" s="70"/>
      <c r="T5" s="68" t="s">
        <v>209</v>
      </c>
      <c r="U5" s="69"/>
      <c r="V5" s="69"/>
      <c r="W5" s="69"/>
      <c r="X5" s="69"/>
      <c r="Y5" s="69"/>
      <c r="Z5" s="70"/>
      <c r="AA5" s="65" t="s">
        <v>210</v>
      </c>
    </row>
    <row r="6" spans="1:27">
      <c r="A6" s="66"/>
      <c r="B6" s="66"/>
      <c r="C6" s="68" t="s">
        <v>211</v>
      </c>
      <c r="D6" s="69"/>
      <c r="E6" s="69"/>
      <c r="F6" s="69"/>
      <c r="G6" s="70"/>
      <c r="H6" s="65" t="s">
        <v>212</v>
      </c>
      <c r="I6" s="65" t="s">
        <v>213</v>
      </c>
      <c r="J6" s="68" t="s">
        <v>214</v>
      </c>
      <c r="K6" s="70"/>
      <c r="L6" s="68" t="s">
        <v>215</v>
      </c>
      <c r="M6" s="70"/>
      <c r="N6" s="65" t="s">
        <v>216</v>
      </c>
      <c r="O6" s="65" t="s">
        <v>217</v>
      </c>
      <c r="P6" s="65" t="s">
        <v>218</v>
      </c>
      <c r="Q6" s="65" t="s">
        <v>219</v>
      </c>
      <c r="R6" s="65" t="s">
        <v>220</v>
      </c>
      <c r="S6" s="65" t="s">
        <v>221</v>
      </c>
      <c r="T6" s="68" t="s">
        <v>211</v>
      </c>
      <c r="U6" s="69"/>
      <c r="V6" s="69"/>
      <c r="W6" s="69"/>
      <c r="X6" s="70"/>
      <c r="Y6" s="65" t="s">
        <v>222</v>
      </c>
      <c r="Z6" s="65" t="s">
        <v>223</v>
      </c>
      <c r="AA6" s="66"/>
    </row>
    <row r="7" spans="1:27" ht="60" customHeight="1">
      <c r="A7" s="67"/>
      <c r="B7" s="67"/>
      <c r="C7" s="10" t="s">
        <v>224</v>
      </c>
      <c r="D7" s="10" t="s">
        <v>225</v>
      </c>
      <c r="E7" s="10" t="s">
        <v>226</v>
      </c>
      <c r="F7" s="10" t="s">
        <v>227</v>
      </c>
      <c r="G7" s="10" t="s">
        <v>228</v>
      </c>
      <c r="H7" s="67"/>
      <c r="I7" s="67"/>
      <c r="J7" s="10" t="s">
        <v>229</v>
      </c>
      <c r="K7" s="10" t="s">
        <v>230</v>
      </c>
      <c r="L7" s="10" t="s">
        <v>231</v>
      </c>
      <c r="M7" s="10" t="s">
        <v>232</v>
      </c>
      <c r="N7" s="67"/>
      <c r="O7" s="67"/>
      <c r="P7" s="67"/>
      <c r="Q7" s="67"/>
      <c r="R7" s="67"/>
      <c r="S7" s="67"/>
      <c r="T7" s="10" t="s">
        <v>233</v>
      </c>
      <c r="U7" s="10" t="s">
        <v>234</v>
      </c>
      <c r="V7" s="10" t="s">
        <v>235</v>
      </c>
      <c r="W7" s="10" t="s">
        <v>236</v>
      </c>
      <c r="X7" s="10" t="s">
        <v>237</v>
      </c>
      <c r="Y7" s="67"/>
      <c r="Z7" s="67"/>
      <c r="AA7" s="67"/>
    </row>
    <row r="8" spans="1:2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0" t="s">
        <v>582</v>
      </c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opLeftCell="H1" workbookViewId="0">
      <selection activeCell="U7" sqref="U7"/>
    </sheetView>
  </sheetViews>
  <sheetFormatPr baseColWidth="10" defaultColWidth="8.8554687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6" t="s">
        <v>238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239</v>
      </c>
      <c r="B5" s="65" t="s">
        <v>240</v>
      </c>
      <c r="C5" s="65" t="s">
        <v>241</v>
      </c>
      <c r="D5" s="68" t="s">
        <v>242</v>
      </c>
      <c r="E5" s="69"/>
      <c r="F5" s="69"/>
      <c r="G5" s="69"/>
      <c r="H5" s="70"/>
      <c r="I5" s="65" t="s">
        <v>243</v>
      </c>
      <c r="J5" s="68" t="s">
        <v>244</v>
      </c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22.5">
      <c r="A6" s="67"/>
      <c r="B6" s="67"/>
      <c r="C6" s="67"/>
      <c r="D6" s="10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67"/>
      <c r="J6" s="10" t="s">
        <v>246</v>
      </c>
      <c r="K6" s="10" t="s">
        <v>250</v>
      </c>
      <c r="L6" s="10" t="s">
        <v>251</v>
      </c>
      <c r="M6" s="10" t="s">
        <v>252</v>
      </c>
      <c r="N6" s="10" t="s">
        <v>253</v>
      </c>
      <c r="O6" s="10" t="s">
        <v>254</v>
      </c>
      <c r="P6" s="10" t="s">
        <v>255</v>
      </c>
      <c r="Q6" s="10" t="s">
        <v>256</v>
      </c>
      <c r="R6" s="10" t="s">
        <v>257</v>
      </c>
      <c r="S6" s="10" t="s">
        <v>258</v>
      </c>
      <c r="T6" s="10" t="s">
        <v>259</v>
      </c>
    </row>
    <row r="7" spans="1:20">
      <c r="A7" s="20" t="s">
        <v>582</v>
      </c>
      <c r="B7" s="16">
        <v>0</v>
      </c>
      <c r="C7" s="20" t="s">
        <v>582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20" t="s">
        <v>582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opLeftCell="D1" workbookViewId="0">
      <selection activeCell="P8" sqref="P8"/>
    </sheetView>
  </sheetViews>
  <sheetFormatPr baseColWidth="10" defaultColWidth="8.8554687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6" t="s">
        <v>260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>
      <c r="A5" s="68" t="s">
        <v>261</v>
      </c>
      <c r="B5" s="70"/>
      <c r="C5" s="65" t="s">
        <v>262</v>
      </c>
      <c r="D5" s="68" t="s">
        <v>263</v>
      </c>
      <c r="E5" s="69"/>
      <c r="F5" s="69"/>
      <c r="G5" s="70"/>
      <c r="H5" s="68" t="s">
        <v>264</v>
      </c>
      <c r="I5" s="69"/>
      <c r="J5" s="70"/>
      <c r="K5" s="65" t="s">
        <v>265</v>
      </c>
      <c r="L5" s="65" t="s">
        <v>266</v>
      </c>
      <c r="M5" s="65" t="s">
        <v>267</v>
      </c>
      <c r="N5" s="65" t="s">
        <v>268</v>
      </c>
      <c r="O5" s="65" t="s">
        <v>269</v>
      </c>
    </row>
    <row r="6" spans="1:17">
      <c r="A6" s="65" t="s">
        <v>270</v>
      </c>
      <c r="B6" s="65" t="s">
        <v>271</v>
      </c>
      <c r="C6" s="66"/>
      <c r="D6" s="65" t="s">
        <v>272</v>
      </c>
      <c r="E6" s="68" t="s">
        <v>273</v>
      </c>
      <c r="F6" s="70"/>
      <c r="G6" s="65" t="s">
        <v>274</v>
      </c>
      <c r="H6" s="65" t="s">
        <v>275</v>
      </c>
      <c r="I6" s="65" t="s">
        <v>276</v>
      </c>
      <c r="J6" s="65" t="s">
        <v>277</v>
      </c>
      <c r="K6" s="66"/>
      <c r="L6" s="66"/>
      <c r="M6" s="66"/>
      <c r="N6" s="66"/>
      <c r="O6" s="66"/>
    </row>
    <row r="7" spans="1:17" ht="45">
      <c r="A7" s="67"/>
      <c r="B7" s="67"/>
      <c r="C7" s="67"/>
      <c r="D7" s="67"/>
      <c r="E7" s="10" t="s">
        <v>278</v>
      </c>
      <c r="F7" s="10" t="s">
        <v>279</v>
      </c>
      <c r="G7" s="67"/>
      <c r="H7" s="67"/>
      <c r="I7" s="67"/>
      <c r="J7" s="67"/>
      <c r="K7" s="67"/>
      <c r="L7" s="67"/>
      <c r="M7" s="67"/>
      <c r="N7" s="67"/>
      <c r="O7" s="67"/>
    </row>
    <row r="8" spans="1:1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20" t="s">
        <v>582</v>
      </c>
      <c r="G8" s="20" t="s">
        <v>582</v>
      </c>
      <c r="H8" s="16">
        <v>0</v>
      </c>
      <c r="I8" s="16">
        <v>0</v>
      </c>
      <c r="J8" s="20" t="s">
        <v>582</v>
      </c>
      <c r="K8" s="16">
        <v>0</v>
      </c>
      <c r="L8" s="16">
        <v>0</v>
      </c>
      <c r="M8" s="16">
        <v>0</v>
      </c>
      <c r="N8" s="16">
        <v>0</v>
      </c>
      <c r="O8" s="20" t="s">
        <v>582</v>
      </c>
      <c r="P8" t="s">
        <v>280</v>
      </c>
      <c r="Q8" t="s">
        <v>281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workbookViewId="0">
      <selection activeCell="E14" sqref="E14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6" t="s">
        <v>282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>
      <c r="A5" s="65" t="s">
        <v>283</v>
      </c>
      <c r="B5" s="68" t="s">
        <v>284</v>
      </c>
      <c r="C5" s="69"/>
      <c r="D5" s="69"/>
      <c r="E5" s="69"/>
      <c r="F5" s="69"/>
      <c r="G5" s="69"/>
      <c r="H5" s="69"/>
      <c r="I5" s="69"/>
      <c r="J5" s="70"/>
    </row>
    <row r="6" spans="1:10">
      <c r="A6" s="67"/>
      <c r="B6" s="10" t="s">
        <v>285</v>
      </c>
      <c r="C6" s="10" t="s">
        <v>286</v>
      </c>
      <c r="D6" s="10" t="s">
        <v>287</v>
      </c>
      <c r="E6" s="10" t="s">
        <v>288</v>
      </c>
      <c r="F6" s="10" t="s">
        <v>289</v>
      </c>
      <c r="G6" s="10" t="s">
        <v>290</v>
      </c>
      <c r="H6" s="10" t="s">
        <v>291</v>
      </c>
      <c r="I6" s="10" t="s">
        <v>292</v>
      </c>
      <c r="J6" s="10" t="s">
        <v>176</v>
      </c>
    </row>
    <row r="7" spans="1:10">
      <c r="A7" s="20" t="s">
        <v>570</v>
      </c>
      <c r="B7" s="16">
        <v>5543.81</v>
      </c>
      <c r="C7" s="16">
        <v>4333.34</v>
      </c>
      <c r="D7" s="16">
        <v>10.220000000000001</v>
      </c>
      <c r="E7" s="16">
        <v>134.56</v>
      </c>
      <c r="F7" s="16">
        <v>397.79</v>
      </c>
      <c r="G7" s="16">
        <v>0</v>
      </c>
      <c r="H7" s="16">
        <v>0</v>
      </c>
      <c r="I7" s="16">
        <v>0</v>
      </c>
      <c r="J7" s="16">
        <f>SUM(B7:I7)</f>
        <v>10419.720000000001</v>
      </c>
    </row>
    <row r="8" spans="1:10">
      <c r="A8" s="20" t="s">
        <v>571</v>
      </c>
      <c r="B8" s="16">
        <v>1060.42</v>
      </c>
      <c r="C8" s="16">
        <v>577.49</v>
      </c>
      <c r="D8" s="16">
        <v>0.45</v>
      </c>
      <c r="E8" s="16">
        <v>105.56</v>
      </c>
      <c r="F8" s="16">
        <v>9.57</v>
      </c>
      <c r="G8" s="16">
        <v>1.5</v>
      </c>
      <c r="H8" s="16">
        <v>0</v>
      </c>
      <c r="I8" s="16">
        <v>0</v>
      </c>
      <c r="J8" s="16">
        <f>SUM(B8:I8)</f>
        <v>1754.99</v>
      </c>
    </row>
    <row r="9" spans="1:10">
      <c r="A9" s="20" t="s">
        <v>572</v>
      </c>
      <c r="B9" s="16">
        <v>19062.86</v>
      </c>
      <c r="C9" s="16">
        <v>767.07</v>
      </c>
      <c r="D9" s="16">
        <v>2.0499999999999998</v>
      </c>
      <c r="E9" s="16">
        <v>1152.75</v>
      </c>
      <c r="F9" s="16">
        <v>80.13</v>
      </c>
      <c r="G9" s="16">
        <v>0</v>
      </c>
      <c r="H9" s="16">
        <v>0</v>
      </c>
      <c r="I9" s="16">
        <v>0</v>
      </c>
      <c r="J9" s="16">
        <f>SUM(B9:I9)</f>
        <v>21064.86</v>
      </c>
    </row>
    <row r="10" spans="1:10">
      <c r="A10" s="20" t="s">
        <v>573</v>
      </c>
      <c r="B10" s="16">
        <v>0</v>
      </c>
      <c r="C10" s="16">
        <v>0</v>
      </c>
      <c r="D10" s="16">
        <v>0</v>
      </c>
      <c r="E10" s="16">
        <v>0</v>
      </c>
      <c r="F10" s="16">
        <v>6306.23</v>
      </c>
      <c r="G10" s="16">
        <v>0</v>
      </c>
      <c r="H10" s="16">
        <v>0</v>
      </c>
      <c r="I10" s="16">
        <v>0</v>
      </c>
      <c r="J10" s="16">
        <f>SUM(B10:I10)</f>
        <v>6306.23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opLeftCell="B1" workbookViewId="0">
      <selection activeCell="M8" sqref="M8"/>
    </sheetView>
  </sheetViews>
  <sheetFormatPr baseColWidth="10" defaultColWidth="8.8554687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6" t="s">
        <v>293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>
      <c r="A5" s="65" t="s">
        <v>294</v>
      </c>
      <c r="B5" s="65" t="s">
        <v>295</v>
      </c>
      <c r="C5" s="68" t="s">
        <v>296</v>
      </c>
      <c r="D5" s="69"/>
      <c r="E5" s="69"/>
      <c r="F5" s="69"/>
      <c r="G5" s="69"/>
      <c r="H5" s="69"/>
      <c r="I5" s="70"/>
      <c r="J5" s="68" t="s">
        <v>297</v>
      </c>
      <c r="K5" s="69"/>
      <c r="L5" s="70"/>
    </row>
    <row r="6" spans="1:12">
      <c r="A6" s="66"/>
      <c r="B6" s="66"/>
      <c r="C6" s="65" t="s">
        <v>298</v>
      </c>
      <c r="D6" s="68" t="s">
        <v>299</v>
      </c>
      <c r="E6" s="69"/>
      <c r="F6" s="69"/>
      <c r="G6" s="69"/>
      <c r="H6" s="70"/>
      <c r="I6" s="65" t="s">
        <v>300</v>
      </c>
      <c r="J6" s="65" t="s">
        <v>301</v>
      </c>
      <c r="K6" s="65" t="s">
        <v>302</v>
      </c>
      <c r="L6" s="65" t="s">
        <v>303</v>
      </c>
    </row>
    <row r="7" spans="1:12">
      <c r="A7" s="67"/>
      <c r="B7" s="67"/>
      <c r="C7" s="67"/>
      <c r="D7" s="10" t="s">
        <v>304</v>
      </c>
      <c r="E7" s="10" t="s">
        <v>305</v>
      </c>
      <c r="F7" s="10" t="s">
        <v>306</v>
      </c>
      <c r="G7" s="10" t="s">
        <v>307</v>
      </c>
      <c r="H7" s="10" t="s">
        <v>308</v>
      </c>
      <c r="I7" s="67"/>
      <c r="J7" s="67"/>
      <c r="K7" s="67"/>
      <c r="L7" s="67"/>
    </row>
    <row r="8" spans="1:12">
      <c r="A8" s="20" t="s">
        <v>582</v>
      </c>
      <c r="B8" s="16">
        <v>0</v>
      </c>
      <c r="C8" s="20" t="s">
        <v>582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 t="s">
        <v>582</v>
      </c>
      <c r="K8" s="16">
        <v>0</v>
      </c>
      <c r="L8" s="20" t="s">
        <v>582</v>
      </c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C34" sqref="C34"/>
    </sheetView>
  </sheetViews>
  <sheetFormatPr baseColWidth="10" defaultColWidth="8.8554687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6" t="s">
        <v>309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>
      <c r="A5" s="65" t="s">
        <v>2</v>
      </c>
      <c r="B5" s="65" t="s">
        <v>310</v>
      </c>
      <c r="C5" s="65" t="s">
        <v>311</v>
      </c>
      <c r="D5" s="65" t="s">
        <v>312</v>
      </c>
      <c r="E5" s="65" t="s">
        <v>313</v>
      </c>
      <c r="F5" s="68" t="s">
        <v>314</v>
      </c>
      <c r="G5" s="69"/>
      <c r="H5" s="70"/>
    </row>
    <row r="6" spans="1:8" ht="45">
      <c r="A6" s="67"/>
      <c r="B6" s="67"/>
      <c r="C6" s="67"/>
      <c r="D6" s="67"/>
      <c r="E6" s="67"/>
      <c r="F6" s="10" t="s">
        <v>315</v>
      </c>
      <c r="G6" s="10" t="s">
        <v>316</v>
      </c>
      <c r="H6" s="10" t="s">
        <v>317</v>
      </c>
    </row>
    <row r="7" spans="1:8">
      <c r="A7" s="21" t="s">
        <v>318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319</v>
      </c>
      <c r="B8" s="16">
        <v>0</v>
      </c>
      <c r="C8" s="16">
        <v>0</v>
      </c>
      <c r="D8" s="23" t="s">
        <v>320</v>
      </c>
      <c r="E8" s="23" t="s">
        <v>320</v>
      </c>
      <c r="F8" s="16">
        <v>0</v>
      </c>
      <c r="G8" s="16">
        <v>0</v>
      </c>
      <c r="H8" s="16">
        <v>0</v>
      </c>
    </row>
    <row r="9" spans="1:8" ht="24">
      <c r="A9" s="12" t="s">
        <v>321</v>
      </c>
      <c r="B9" s="16">
        <v>0</v>
      </c>
      <c r="C9" s="16">
        <v>0</v>
      </c>
      <c r="D9" s="23" t="s">
        <v>320</v>
      </c>
      <c r="E9" s="23" t="s">
        <v>320</v>
      </c>
      <c r="F9" s="16">
        <v>0</v>
      </c>
      <c r="G9" s="16">
        <v>0</v>
      </c>
      <c r="H9" s="16">
        <v>0</v>
      </c>
    </row>
    <row r="10" spans="1:8">
      <c r="A10" s="12" t="s">
        <v>322</v>
      </c>
      <c r="B10" s="16">
        <v>0</v>
      </c>
      <c r="C10" s="16">
        <v>0</v>
      </c>
      <c r="D10" s="23" t="s">
        <v>320</v>
      </c>
      <c r="E10" s="23" t="s">
        <v>320</v>
      </c>
      <c r="F10" s="16">
        <v>0</v>
      </c>
      <c r="G10" s="16">
        <v>0</v>
      </c>
      <c r="H10" s="16">
        <v>0</v>
      </c>
    </row>
    <row r="11" spans="1:8">
      <c r="A11" s="12" t="s">
        <v>323</v>
      </c>
      <c r="B11" s="16">
        <v>0</v>
      </c>
      <c r="C11" s="16">
        <v>0</v>
      </c>
      <c r="D11" s="23" t="s">
        <v>320</v>
      </c>
      <c r="E11" s="23" t="s">
        <v>320</v>
      </c>
      <c r="F11" s="16">
        <v>0</v>
      </c>
      <c r="G11" s="16">
        <v>0</v>
      </c>
      <c r="H11" s="16">
        <v>0</v>
      </c>
    </row>
    <row r="12" spans="1:8">
      <c r="A12" s="12" t="s">
        <v>324</v>
      </c>
      <c r="B12" s="16">
        <v>0</v>
      </c>
      <c r="C12" s="16">
        <v>0</v>
      </c>
      <c r="D12" s="23" t="s">
        <v>320</v>
      </c>
      <c r="E12" s="23" t="s">
        <v>320</v>
      </c>
      <c r="F12" s="23" t="s">
        <v>320</v>
      </c>
      <c r="G12" s="23" t="s">
        <v>320</v>
      </c>
      <c r="H12" s="23" t="s">
        <v>320</v>
      </c>
    </row>
    <row r="13" spans="1:8" ht="24">
      <c r="A13" s="12" t="s">
        <v>325</v>
      </c>
      <c r="B13" s="16">
        <v>0</v>
      </c>
      <c r="C13" s="16">
        <v>0</v>
      </c>
      <c r="D13" s="23" t="s">
        <v>320</v>
      </c>
      <c r="E13" s="23" t="s">
        <v>320</v>
      </c>
      <c r="F13" s="16">
        <v>0</v>
      </c>
      <c r="G13" s="16">
        <v>0</v>
      </c>
      <c r="H13" s="16">
        <v>0</v>
      </c>
    </row>
    <row r="14" spans="1:8">
      <c r="A14" s="12" t="s">
        <v>326</v>
      </c>
      <c r="B14" s="16">
        <v>0</v>
      </c>
      <c r="C14" s="16">
        <v>0</v>
      </c>
      <c r="D14" s="23" t="s">
        <v>320</v>
      </c>
      <c r="E14" s="23" t="s">
        <v>320</v>
      </c>
      <c r="F14" s="16">
        <v>0</v>
      </c>
      <c r="G14" s="16">
        <v>0</v>
      </c>
      <c r="H14" s="16">
        <v>0</v>
      </c>
    </row>
    <row r="15" spans="1:8">
      <c r="A15" s="12" t="s">
        <v>327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329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319</v>
      </c>
      <c r="B18" s="16">
        <v>0</v>
      </c>
      <c r="C18" s="16">
        <v>0</v>
      </c>
      <c r="D18" s="23" t="s">
        <v>320</v>
      </c>
      <c r="E18" s="23" t="s">
        <v>320</v>
      </c>
      <c r="F18" s="16">
        <v>0</v>
      </c>
      <c r="G18" s="16">
        <v>0</v>
      </c>
      <c r="H18" s="16">
        <v>0</v>
      </c>
    </row>
    <row r="19" spans="1:8" ht="24">
      <c r="A19" s="12" t="s">
        <v>321</v>
      </c>
      <c r="B19" s="16">
        <v>0</v>
      </c>
      <c r="C19" s="16">
        <v>0</v>
      </c>
      <c r="D19" s="23" t="s">
        <v>320</v>
      </c>
      <c r="E19" s="23" t="s">
        <v>320</v>
      </c>
      <c r="F19" s="16">
        <v>0</v>
      </c>
      <c r="G19" s="16">
        <v>0</v>
      </c>
      <c r="H19" s="16">
        <v>0</v>
      </c>
    </row>
    <row r="20" spans="1:8">
      <c r="A20" s="12" t="s">
        <v>322</v>
      </c>
      <c r="B20" s="16">
        <v>0</v>
      </c>
      <c r="C20" s="16">
        <v>0</v>
      </c>
      <c r="D20" s="23" t="s">
        <v>320</v>
      </c>
      <c r="E20" s="23" t="s">
        <v>320</v>
      </c>
      <c r="F20" s="16">
        <v>0</v>
      </c>
      <c r="G20" s="16">
        <v>0</v>
      </c>
      <c r="H20" s="16">
        <v>0</v>
      </c>
    </row>
    <row r="21" spans="1:8">
      <c r="A21" s="12" t="s">
        <v>330</v>
      </c>
      <c r="B21" s="16">
        <v>0</v>
      </c>
      <c r="C21" s="16">
        <v>0</v>
      </c>
      <c r="D21" s="23" t="s">
        <v>320</v>
      </c>
      <c r="E21" s="23" t="s">
        <v>320</v>
      </c>
      <c r="F21" s="16">
        <v>0</v>
      </c>
      <c r="G21" s="16">
        <v>0</v>
      </c>
      <c r="H21" s="16">
        <v>0</v>
      </c>
    </row>
    <row r="22" spans="1:8">
      <c r="A22" s="12" t="s">
        <v>331</v>
      </c>
      <c r="B22" s="16">
        <v>0</v>
      </c>
      <c r="C22" s="16">
        <v>0</v>
      </c>
      <c r="D22" s="23" t="s">
        <v>320</v>
      </c>
      <c r="E22" s="23" t="s">
        <v>320</v>
      </c>
      <c r="F22" s="23" t="s">
        <v>320</v>
      </c>
      <c r="G22" s="23" t="s">
        <v>320</v>
      </c>
      <c r="H22" s="23" t="s">
        <v>320</v>
      </c>
    </row>
    <row r="23" spans="1:8" ht="24">
      <c r="A23" s="12" t="s">
        <v>332</v>
      </c>
      <c r="B23" s="16">
        <v>0</v>
      </c>
      <c r="C23" s="16">
        <v>0</v>
      </c>
      <c r="D23" s="23" t="s">
        <v>320</v>
      </c>
      <c r="E23" s="23" t="s">
        <v>320</v>
      </c>
      <c r="F23" s="16">
        <v>0</v>
      </c>
      <c r="G23" s="16">
        <v>0</v>
      </c>
      <c r="H23" s="16">
        <v>0</v>
      </c>
    </row>
    <row r="24" spans="1:8">
      <c r="A24" s="12" t="s">
        <v>327</v>
      </c>
      <c r="B24" s="16">
        <v>0</v>
      </c>
      <c r="C24" s="16">
        <v>0</v>
      </c>
      <c r="D24" s="23" t="s">
        <v>320</v>
      </c>
      <c r="E24" s="23" t="s">
        <v>320</v>
      </c>
      <c r="F24" s="16">
        <v>0</v>
      </c>
      <c r="G24" s="16">
        <v>0</v>
      </c>
      <c r="H24" s="16">
        <v>0</v>
      </c>
    </row>
    <row r="25" spans="1:8">
      <c r="A25" s="14" t="s">
        <v>333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334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319</v>
      </c>
      <c r="B27" s="16">
        <v>0</v>
      </c>
      <c r="C27" s="16">
        <v>0</v>
      </c>
      <c r="D27" s="23" t="s">
        <v>320</v>
      </c>
      <c r="E27" s="23" t="s">
        <v>320</v>
      </c>
      <c r="F27" s="16">
        <v>0</v>
      </c>
      <c r="G27" s="16">
        <v>0</v>
      </c>
      <c r="H27" s="16">
        <v>0</v>
      </c>
    </row>
    <row r="28" spans="1:8" ht="24">
      <c r="A28" s="12" t="s">
        <v>321</v>
      </c>
      <c r="B28" s="16">
        <v>0</v>
      </c>
      <c r="C28" s="16">
        <v>0</v>
      </c>
      <c r="D28" s="23" t="s">
        <v>320</v>
      </c>
      <c r="E28" s="23" t="s">
        <v>320</v>
      </c>
      <c r="F28" s="16">
        <v>0</v>
      </c>
      <c r="G28" s="16">
        <v>0</v>
      </c>
      <c r="H28" s="16">
        <v>0</v>
      </c>
    </row>
    <row r="29" spans="1:8">
      <c r="A29" s="12" t="s">
        <v>322</v>
      </c>
      <c r="B29" s="16">
        <v>0</v>
      </c>
      <c r="C29" s="16">
        <v>0</v>
      </c>
      <c r="D29" s="23" t="s">
        <v>320</v>
      </c>
      <c r="E29" s="23" t="s">
        <v>320</v>
      </c>
      <c r="F29" s="16">
        <v>0</v>
      </c>
      <c r="G29" s="16">
        <v>0</v>
      </c>
      <c r="H29" s="16">
        <v>0</v>
      </c>
    </row>
    <row r="30" spans="1:8">
      <c r="A30" s="12" t="s">
        <v>330</v>
      </c>
      <c r="B30" s="16">
        <v>0</v>
      </c>
      <c r="C30" s="16">
        <v>0</v>
      </c>
      <c r="D30" s="23" t="s">
        <v>320</v>
      </c>
      <c r="E30" s="23" t="s">
        <v>320</v>
      </c>
      <c r="F30" s="16">
        <v>0</v>
      </c>
      <c r="G30" s="16">
        <v>0</v>
      </c>
      <c r="H30" s="16">
        <v>0</v>
      </c>
    </row>
    <row r="31" spans="1:8">
      <c r="A31" s="12" t="s">
        <v>331</v>
      </c>
      <c r="B31" s="16">
        <v>0</v>
      </c>
      <c r="C31" s="16">
        <v>0</v>
      </c>
      <c r="D31" s="23" t="s">
        <v>320</v>
      </c>
      <c r="E31" s="23" t="s">
        <v>320</v>
      </c>
      <c r="F31" s="23" t="s">
        <v>320</v>
      </c>
      <c r="G31" s="23" t="s">
        <v>320</v>
      </c>
      <c r="H31" s="23" t="s">
        <v>320</v>
      </c>
    </row>
    <row r="32" spans="1:8" ht="24">
      <c r="A32" s="12" t="s">
        <v>332</v>
      </c>
      <c r="B32" s="16">
        <v>0</v>
      </c>
      <c r="C32" s="16">
        <v>0</v>
      </c>
      <c r="D32" s="23" t="s">
        <v>320</v>
      </c>
      <c r="E32" s="23" t="s">
        <v>320</v>
      </c>
      <c r="F32" s="16">
        <v>0</v>
      </c>
      <c r="G32" s="16">
        <v>0</v>
      </c>
      <c r="H32" s="16">
        <v>0</v>
      </c>
    </row>
    <row r="33" spans="1:8">
      <c r="A33" s="4" t="s">
        <v>327</v>
      </c>
      <c r="B33" s="3">
        <v>1355.03</v>
      </c>
      <c r="C33" s="3">
        <v>1291.26</v>
      </c>
      <c r="D33" s="24" t="s">
        <v>320</v>
      </c>
      <c r="E33" s="24" t="s">
        <v>320</v>
      </c>
      <c r="F33" s="3">
        <v>0</v>
      </c>
      <c r="G33" s="3">
        <v>0</v>
      </c>
      <c r="H33" s="3">
        <v>0</v>
      </c>
    </row>
    <row r="34" spans="1:8">
      <c r="A34" s="9" t="s">
        <v>335</v>
      </c>
      <c r="B34" s="8">
        <f>B33</f>
        <v>1355.03</v>
      </c>
      <c r="C34" s="8">
        <f>C33</f>
        <v>1291.26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B1" workbookViewId="0">
      <selection activeCell="M7" sqref="M7"/>
    </sheetView>
  </sheetViews>
  <sheetFormatPr baseColWidth="10" defaultColWidth="8.8554687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6" t="s">
        <v>336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239</v>
      </c>
      <c r="B5" s="65" t="s">
        <v>337</v>
      </c>
      <c r="C5" s="65" t="s">
        <v>338</v>
      </c>
      <c r="D5" s="65" t="s">
        <v>339</v>
      </c>
      <c r="E5" s="65" t="s">
        <v>340</v>
      </c>
      <c r="F5" s="65" t="s">
        <v>341</v>
      </c>
      <c r="G5" s="65" t="s">
        <v>301</v>
      </c>
      <c r="H5" s="68" t="s">
        <v>342</v>
      </c>
      <c r="I5" s="70"/>
      <c r="J5" s="68" t="s">
        <v>343</v>
      </c>
      <c r="K5" s="70"/>
      <c r="L5" s="68" t="s">
        <v>344</v>
      </c>
      <c r="M5" s="70"/>
    </row>
    <row r="6" spans="1:13">
      <c r="A6" s="67"/>
      <c r="B6" s="67"/>
      <c r="C6" s="67"/>
      <c r="D6" s="67"/>
      <c r="E6" s="67"/>
      <c r="F6" s="67"/>
      <c r="G6" s="67"/>
      <c r="H6" s="10" t="s">
        <v>345</v>
      </c>
      <c r="I6" s="10" t="s">
        <v>346</v>
      </c>
      <c r="J6" s="10" t="s">
        <v>345</v>
      </c>
      <c r="K6" s="10" t="s">
        <v>346</v>
      </c>
      <c r="L6" s="10" t="s">
        <v>345</v>
      </c>
      <c r="M6" s="10" t="s">
        <v>346</v>
      </c>
    </row>
    <row r="7" spans="1:13">
      <c r="A7" s="20" t="s">
        <v>582</v>
      </c>
      <c r="B7" s="20" t="s">
        <v>582</v>
      </c>
      <c r="C7" s="16">
        <v>0</v>
      </c>
      <c r="D7" s="20" t="s">
        <v>582</v>
      </c>
      <c r="E7" s="16">
        <v>0</v>
      </c>
      <c r="F7" s="20" t="s">
        <v>582</v>
      </c>
      <c r="G7" s="20" t="s">
        <v>582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347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 ht="22.5">
      <c r="A5" s="10" t="s">
        <v>348</v>
      </c>
      <c r="B5" s="10" t="s">
        <v>349</v>
      </c>
      <c r="C5" s="10" t="s">
        <v>350</v>
      </c>
      <c r="D5" s="10" t="s">
        <v>351</v>
      </c>
      <c r="E5" s="10" t="s">
        <v>352</v>
      </c>
      <c r="F5" s="10" t="s">
        <v>353</v>
      </c>
      <c r="G5" s="10" t="s">
        <v>354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AF8" sqref="AF8"/>
    </sheetView>
  </sheetViews>
  <sheetFormatPr baseColWidth="10" defaultColWidth="8.85546875" defaultRowHeight="15"/>
  <cols>
    <col min="1" max="1" width="24" customWidth="1"/>
    <col min="2" max="2" width="9.710937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6" t="s">
        <v>355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</row>
    <row r="2" spans="1:3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>
      <c r="A5" s="65" t="s">
        <v>356</v>
      </c>
      <c r="B5" s="65" t="s">
        <v>357</v>
      </c>
      <c r="C5" s="68" t="s">
        <v>358</v>
      </c>
      <c r="D5" s="70"/>
      <c r="E5" s="68" t="s">
        <v>359</v>
      </c>
      <c r="F5" s="70"/>
      <c r="G5" s="68" t="s">
        <v>360</v>
      </c>
      <c r="H5" s="70"/>
      <c r="I5" s="68" t="s">
        <v>361</v>
      </c>
      <c r="J5" s="69"/>
      <c r="K5" s="69"/>
      <c r="L5" s="69"/>
      <c r="M5" s="69"/>
      <c r="N5" s="69"/>
      <c r="O5" s="69"/>
      <c r="P5" s="70"/>
      <c r="Q5" s="68" t="s">
        <v>362</v>
      </c>
      <c r="R5" s="70"/>
      <c r="S5" s="68" t="s">
        <v>363</v>
      </c>
      <c r="T5" s="69"/>
      <c r="U5" s="69"/>
      <c r="V5" s="69"/>
      <c r="W5" s="69"/>
      <c r="X5" s="69"/>
      <c r="Y5" s="70"/>
      <c r="Z5" s="68" t="s">
        <v>364</v>
      </c>
      <c r="AA5" s="69"/>
      <c r="AB5" s="69"/>
      <c r="AC5" s="69"/>
      <c r="AD5" s="69"/>
      <c r="AE5" s="69"/>
      <c r="AF5" s="70"/>
    </row>
    <row r="6" spans="1:32">
      <c r="A6" s="66"/>
      <c r="B6" s="66"/>
      <c r="C6" s="65" t="s">
        <v>365</v>
      </c>
      <c r="D6" s="65" t="s">
        <v>366</v>
      </c>
      <c r="E6" s="65" t="s">
        <v>367</v>
      </c>
      <c r="F6" s="65" t="s">
        <v>366</v>
      </c>
      <c r="G6" s="65" t="s">
        <v>368</v>
      </c>
      <c r="H6" s="65" t="s">
        <v>369</v>
      </c>
      <c r="I6" s="65" t="s">
        <v>370</v>
      </c>
      <c r="J6" s="68" t="s">
        <v>371</v>
      </c>
      <c r="K6" s="69"/>
      <c r="L6" s="69"/>
      <c r="M6" s="69"/>
      <c r="N6" s="69"/>
      <c r="O6" s="69"/>
      <c r="P6" s="70"/>
      <c r="Q6" s="65" t="s">
        <v>368</v>
      </c>
      <c r="R6" s="65" t="s">
        <v>369</v>
      </c>
      <c r="S6" s="65" t="s">
        <v>254</v>
      </c>
      <c r="T6" s="65" t="s">
        <v>253</v>
      </c>
      <c r="U6" s="65" t="s">
        <v>252</v>
      </c>
      <c r="V6" s="65" t="s">
        <v>251</v>
      </c>
      <c r="W6" s="65" t="s">
        <v>250</v>
      </c>
      <c r="X6" s="65" t="s">
        <v>246</v>
      </c>
      <c r="Y6" s="65" t="s">
        <v>372</v>
      </c>
      <c r="Z6" s="65" t="s">
        <v>254</v>
      </c>
      <c r="AA6" s="65" t="s">
        <v>253</v>
      </c>
      <c r="AB6" s="65" t="s">
        <v>252</v>
      </c>
      <c r="AC6" s="65" t="s">
        <v>251</v>
      </c>
      <c r="AD6" s="65" t="s">
        <v>250</v>
      </c>
      <c r="AE6" s="65" t="s">
        <v>246</v>
      </c>
      <c r="AF6" s="65" t="s">
        <v>372</v>
      </c>
    </row>
    <row r="7" spans="1:32">
      <c r="A7" s="67"/>
      <c r="B7" s="67"/>
      <c r="C7" s="67"/>
      <c r="D7" s="67"/>
      <c r="E7" s="67"/>
      <c r="F7" s="67"/>
      <c r="G7" s="67"/>
      <c r="H7" s="67"/>
      <c r="I7" s="67"/>
      <c r="J7" s="10" t="s">
        <v>254</v>
      </c>
      <c r="K7" s="10" t="s">
        <v>253</v>
      </c>
      <c r="L7" s="10" t="s">
        <v>252</v>
      </c>
      <c r="M7" s="10" t="s">
        <v>251</v>
      </c>
      <c r="N7" s="10" t="s">
        <v>250</v>
      </c>
      <c r="O7" s="10" t="s">
        <v>246</v>
      </c>
      <c r="P7" s="10" t="s">
        <v>373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>
      <c r="A8" s="20" t="s">
        <v>582</v>
      </c>
      <c r="B8" s="20" t="s">
        <v>582</v>
      </c>
      <c r="C8" s="20" t="s">
        <v>582</v>
      </c>
      <c r="D8" s="20" t="s">
        <v>582</v>
      </c>
      <c r="E8" s="20" t="s">
        <v>582</v>
      </c>
      <c r="F8" s="20" t="s">
        <v>582</v>
      </c>
      <c r="G8" s="20" t="s">
        <v>582</v>
      </c>
      <c r="H8" s="20" t="s">
        <v>582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0" t="s">
        <v>582</v>
      </c>
      <c r="R8" s="20" t="s">
        <v>582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0" t="s">
        <v>582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20" t="s">
        <v>582</v>
      </c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5" workbookViewId="0">
      <selection activeCell="D49" sqref="D4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66667.05</v>
      </c>
      <c r="D6" s="15">
        <v>514</v>
      </c>
      <c r="E6" s="15">
        <f t="shared" ref="E6:E64" si="0">SUM(C6,D6)</f>
        <v>67181.05</v>
      </c>
      <c r="F6" s="15">
        <v>0</v>
      </c>
      <c r="G6" s="15">
        <v>66964.31</v>
      </c>
      <c r="H6" s="15">
        <v>66964.31</v>
      </c>
    </row>
    <row r="7" spans="1:8">
      <c r="A7" s="12" t="s">
        <v>9</v>
      </c>
      <c r="B7" s="12" t="s">
        <v>10</v>
      </c>
      <c r="C7" s="16">
        <v>8745.65</v>
      </c>
      <c r="D7" s="16">
        <v>118.33</v>
      </c>
      <c r="E7" s="16">
        <f t="shared" si="0"/>
        <v>8863.98</v>
      </c>
      <c r="F7" s="16">
        <v>0</v>
      </c>
      <c r="G7" s="16">
        <v>8765.7000000000007</v>
      </c>
      <c r="H7" s="16">
        <v>8765.7000000000007</v>
      </c>
    </row>
    <row r="8" spans="1:8">
      <c r="A8" s="11" t="s">
        <v>11</v>
      </c>
      <c r="B8" s="11" t="s">
        <v>12</v>
      </c>
      <c r="C8" s="15">
        <v>18319.740000000002</v>
      </c>
      <c r="D8" s="15">
        <v>1495.25</v>
      </c>
      <c r="E8" s="15">
        <f t="shared" si="0"/>
        <v>19814.990000000002</v>
      </c>
      <c r="F8" s="15">
        <v>0</v>
      </c>
      <c r="G8" s="15">
        <v>14172.46</v>
      </c>
      <c r="H8" s="15">
        <v>13533.33</v>
      </c>
    </row>
    <row r="9" spans="1:8">
      <c r="A9" s="11" t="s">
        <v>13</v>
      </c>
      <c r="B9" s="11" t="s">
        <v>14</v>
      </c>
      <c r="C9" s="15">
        <f t="shared" ref="C9:H9" si="1">SUM(C10:C11)</f>
        <v>524.25</v>
      </c>
      <c r="D9" s="15">
        <f t="shared" si="1"/>
        <v>1.1200000000000001</v>
      </c>
      <c r="E9" s="15">
        <f t="shared" si="0"/>
        <v>525.37</v>
      </c>
      <c r="F9" s="15">
        <f t="shared" si="1"/>
        <v>0</v>
      </c>
      <c r="G9" s="15">
        <f t="shared" si="1"/>
        <v>12.72</v>
      </c>
      <c r="H9" s="15">
        <f t="shared" si="1"/>
        <v>12.72</v>
      </c>
    </row>
    <row r="10" spans="1:8">
      <c r="A10" s="12" t="s">
        <v>15</v>
      </c>
      <c r="B10" s="12" t="s">
        <v>16</v>
      </c>
      <c r="C10" s="16">
        <v>490.94</v>
      </c>
      <c r="D10" s="16">
        <v>0</v>
      </c>
      <c r="E10" s="16">
        <f t="shared" si="0"/>
        <v>490.94</v>
      </c>
      <c r="F10" s="16">
        <v>0</v>
      </c>
      <c r="G10" s="16">
        <v>0.15</v>
      </c>
      <c r="H10" s="16">
        <v>0.15</v>
      </c>
    </row>
    <row r="11" spans="1:8">
      <c r="A11" s="12" t="s">
        <v>78</v>
      </c>
      <c r="B11" s="12" t="s">
        <v>18</v>
      </c>
      <c r="C11" s="16">
        <v>33.31</v>
      </c>
      <c r="D11" s="16">
        <v>1.1200000000000001</v>
      </c>
      <c r="E11" s="16">
        <f t="shared" si="0"/>
        <v>34.43</v>
      </c>
      <c r="F11" s="16">
        <v>0</v>
      </c>
      <c r="G11" s="16">
        <v>12.57</v>
      </c>
      <c r="H11" s="16">
        <v>12.57</v>
      </c>
    </row>
    <row r="12" spans="1:8">
      <c r="A12" s="11" t="s">
        <v>19</v>
      </c>
      <c r="B12" s="11" t="s">
        <v>20</v>
      </c>
      <c r="C12" s="15">
        <f t="shared" ref="C12:H12" si="2">SUM(C13,C29)</f>
        <v>891.25</v>
      </c>
      <c r="D12" s="15">
        <f t="shared" si="2"/>
        <v>1274.73</v>
      </c>
      <c r="E12" s="15">
        <f t="shared" si="0"/>
        <v>2165.98</v>
      </c>
      <c r="F12" s="15">
        <f t="shared" si="2"/>
        <v>0</v>
      </c>
      <c r="G12" s="15">
        <f t="shared" si="2"/>
        <v>1439.34</v>
      </c>
      <c r="H12" s="15">
        <f t="shared" si="2"/>
        <v>1439.34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93</v>
      </c>
      <c r="H13" s="16">
        <f t="shared" si="3"/>
        <v>93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93</v>
      </c>
      <c r="H20" s="16">
        <f t="shared" si="4"/>
        <v>93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93</v>
      </c>
      <c r="H22" s="16">
        <v>93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629.25</v>
      </c>
      <c r="D29" s="16">
        <f t="shared" si="5"/>
        <v>1274.73</v>
      </c>
      <c r="E29" s="16">
        <f t="shared" si="0"/>
        <v>1903.98</v>
      </c>
      <c r="F29" s="16">
        <f t="shared" si="5"/>
        <v>0</v>
      </c>
      <c r="G29" s="16">
        <f t="shared" si="5"/>
        <v>1346.34</v>
      </c>
      <c r="H29" s="16">
        <f t="shared" si="5"/>
        <v>1346.34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629.25</v>
      </c>
      <c r="D31" s="16">
        <v>1274.73</v>
      </c>
      <c r="E31" s="16">
        <f t="shared" si="0"/>
        <v>1903.98</v>
      </c>
      <c r="F31" s="16">
        <v>0</v>
      </c>
      <c r="G31" s="16">
        <v>1346.34</v>
      </c>
      <c r="H31" s="16">
        <v>1346.34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14672.47</v>
      </c>
      <c r="D33" s="15">
        <f t="shared" si="6"/>
        <v>13323.19</v>
      </c>
      <c r="E33" s="15">
        <f t="shared" si="0"/>
        <v>27995.66</v>
      </c>
      <c r="F33" s="15">
        <f t="shared" si="6"/>
        <v>0</v>
      </c>
      <c r="G33" s="15">
        <f t="shared" si="6"/>
        <v>14215.47</v>
      </c>
      <c r="H33" s="15">
        <f t="shared" si="6"/>
        <v>12135.380000000001</v>
      </c>
    </row>
    <row r="34" spans="1:8">
      <c r="A34" s="12" t="s">
        <v>47</v>
      </c>
      <c r="B34" s="12" t="s">
        <v>48</v>
      </c>
      <c r="C34" s="16">
        <v>1000</v>
      </c>
      <c r="D34" s="16">
        <v>1181.3599999999999</v>
      </c>
      <c r="E34" s="16">
        <f t="shared" si="0"/>
        <v>2181.3599999999997</v>
      </c>
      <c r="F34" s="16">
        <v>0</v>
      </c>
      <c r="G34" s="16">
        <v>991.65</v>
      </c>
      <c r="H34" s="16">
        <v>4.63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69.569999999999993</v>
      </c>
      <c r="H35" s="16">
        <v>69.569999999999993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13490.47</v>
      </c>
      <c r="D38" s="16">
        <v>12141.83</v>
      </c>
      <c r="E38" s="16">
        <f t="shared" si="0"/>
        <v>25632.3</v>
      </c>
      <c r="F38" s="16">
        <v>0</v>
      </c>
      <c r="G38" s="16">
        <v>13154.25</v>
      </c>
      <c r="H38" s="16">
        <v>12061.18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9.58</v>
      </c>
      <c r="E39" s="15">
        <f t="shared" si="0"/>
        <v>9.58</v>
      </c>
      <c r="F39" s="15">
        <f t="shared" si="7"/>
        <v>0</v>
      </c>
      <c r="G39" s="15">
        <f t="shared" si="7"/>
        <v>1.5</v>
      </c>
      <c r="H39" s="15">
        <f t="shared" si="7"/>
        <v>1.5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9.58</v>
      </c>
      <c r="E56" s="16">
        <f t="shared" si="0"/>
        <v>9.58</v>
      </c>
      <c r="F56" s="16">
        <f t="shared" si="10"/>
        <v>0</v>
      </c>
      <c r="G56" s="16">
        <f t="shared" si="10"/>
        <v>1.5</v>
      </c>
      <c r="H56" s="16">
        <f t="shared" si="10"/>
        <v>1.5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9.58</v>
      </c>
      <c r="E58" s="16">
        <f t="shared" si="0"/>
        <v>9.58</v>
      </c>
      <c r="F58" s="16">
        <v>0</v>
      </c>
      <c r="G58" s="16">
        <v>1.5</v>
      </c>
      <c r="H58" s="16">
        <v>1.5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101074.76000000001</v>
      </c>
      <c r="D59" s="17">
        <f t="shared" si="11"/>
        <v>16617.870000000003</v>
      </c>
      <c r="E59" s="17">
        <f t="shared" si="0"/>
        <v>117692.63</v>
      </c>
      <c r="F59" s="17">
        <f t="shared" si="11"/>
        <v>0</v>
      </c>
      <c r="G59" s="17">
        <f t="shared" si="11"/>
        <v>96805.799999999988</v>
      </c>
      <c r="H59" s="17">
        <f t="shared" si="11"/>
        <v>94086.58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0</v>
      </c>
      <c r="E61" s="16">
        <f t="shared" si="0"/>
        <v>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2874.24</v>
      </c>
      <c r="D63" s="15">
        <v>0</v>
      </c>
      <c r="E63" s="15">
        <f t="shared" si="0"/>
        <v>2874.24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H64" si="13">SUM(C59,C60,C63)</f>
        <v>103950.00000000001</v>
      </c>
      <c r="D64" s="17">
        <f t="shared" si="13"/>
        <v>16617.870000000003</v>
      </c>
      <c r="E64" s="17">
        <f t="shared" si="0"/>
        <v>120567.87000000002</v>
      </c>
      <c r="F64" s="17">
        <f t="shared" si="13"/>
        <v>0</v>
      </c>
      <c r="G64" s="17">
        <f t="shared" si="13"/>
        <v>96805.799999999988</v>
      </c>
      <c r="H64" s="17">
        <f t="shared" si="13"/>
        <v>94086.58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8.8554687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6" t="s">
        <v>374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>
      <c r="A5" s="65" t="s">
        <v>2</v>
      </c>
      <c r="B5" s="68" t="s">
        <v>165</v>
      </c>
      <c r="C5" s="70"/>
      <c r="D5" s="65" t="s">
        <v>375</v>
      </c>
    </row>
    <row r="6" spans="1:4">
      <c r="A6" s="67"/>
      <c r="B6" s="10" t="s">
        <v>376</v>
      </c>
      <c r="C6" s="10" t="s">
        <v>377</v>
      </c>
      <c r="D6" s="67"/>
    </row>
    <row r="7" spans="1:4">
      <c r="A7" s="12" t="s">
        <v>378</v>
      </c>
      <c r="B7" s="16">
        <v>0</v>
      </c>
      <c r="C7" s="16">
        <v>0</v>
      </c>
      <c r="D7" s="20"/>
    </row>
    <row r="8" spans="1:4">
      <c r="A8" s="12" t="s">
        <v>379</v>
      </c>
      <c r="B8" s="16">
        <v>0</v>
      </c>
      <c r="C8" s="16">
        <v>0</v>
      </c>
      <c r="D8" s="20"/>
    </row>
    <row r="9" spans="1:4">
      <c r="A9" s="4" t="s">
        <v>380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G8" sqref="G8"/>
    </sheetView>
  </sheetViews>
  <sheetFormatPr baseColWidth="10" defaultColWidth="8.8554687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6" t="s">
        <v>381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>
      <c r="A5" s="68" t="s">
        <v>382</v>
      </c>
      <c r="B5" s="70"/>
      <c r="C5" s="68" t="s">
        <v>383</v>
      </c>
      <c r="D5" s="69"/>
      <c r="E5" s="69"/>
      <c r="F5" s="70"/>
    </row>
    <row r="6" spans="1:6">
      <c r="A6" s="65" t="s">
        <v>375</v>
      </c>
      <c r="B6" s="65" t="s">
        <v>302</v>
      </c>
      <c r="C6" s="68" t="s">
        <v>345</v>
      </c>
      <c r="D6" s="70"/>
      <c r="E6" s="68" t="s">
        <v>346</v>
      </c>
      <c r="F6" s="70"/>
    </row>
    <row r="7" spans="1:6" ht="22.5">
      <c r="A7" s="67"/>
      <c r="B7" s="67"/>
      <c r="C7" s="10" t="s">
        <v>375</v>
      </c>
      <c r="D7" s="10" t="s">
        <v>302</v>
      </c>
      <c r="E7" s="10" t="s">
        <v>375</v>
      </c>
      <c r="F7" s="10" t="s">
        <v>302</v>
      </c>
    </row>
    <row r="8" spans="1:6">
      <c r="A8" s="20" t="s">
        <v>582</v>
      </c>
      <c r="B8" s="16">
        <v>0</v>
      </c>
      <c r="C8" s="20" t="s">
        <v>582</v>
      </c>
      <c r="D8" s="16">
        <v>0</v>
      </c>
      <c r="E8" s="20" t="s">
        <v>582</v>
      </c>
      <c r="F8" s="16">
        <v>0</v>
      </c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J7" sqref="J7"/>
    </sheetView>
  </sheetViews>
  <sheetFormatPr baseColWidth="10" defaultColWidth="8.85546875" defaultRowHeight="15"/>
  <cols>
    <col min="1" max="1" width="30.7109375" customWidth="1"/>
    <col min="2" max="2" width="19.28515625" customWidth="1"/>
    <col min="3" max="9" width="15.28515625" customWidth="1"/>
  </cols>
  <sheetData>
    <row r="1" spans="1:9" s="1" customFormat="1" ht="39.75" customHeight="1">
      <c r="A1" s="56" t="s">
        <v>384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>
      <c r="A5" s="65" t="s">
        <v>239</v>
      </c>
      <c r="B5" s="65" t="s">
        <v>337</v>
      </c>
      <c r="C5" s="65" t="s">
        <v>385</v>
      </c>
      <c r="D5" s="65" t="s">
        <v>386</v>
      </c>
      <c r="E5" s="65" t="s">
        <v>301</v>
      </c>
      <c r="F5" s="68" t="s">
        <v>387</v>
      </c>
      <c r="G5" s="70"/>
      <c r="H5" s="68" t="s">
        <v>344</v>
      </c>
      <c r="I5" s="70"/>
    </row>
    <row r="6" spans="1:9">
      <c r="A6" s="67"/>
      <c r="B6" s="67"/>
      <c r="C6" s="67"/>
      <c r="D6" s="67"/>
      <c r="E6" s="67"/>
      <c r="F6" s="10" t="s">
        <v>345</v>
      </c>
      <c r="G6" s="10" t="s">
        <v>346</v>
      </c>
      <c r="H6" s="10" t="s">
        <v>345</v>
      </c>
      <c r="I6" s="10" t="s">
        <v>346</v>
      </c>
    </row>
    <row r="7" spans="1:9">
      <c r="A7" s="20" t="s">
        <v>582</v>
      </c>
      <c r="B7" s="20" t="s">
        <v>582</v>
      </c>
      <c r="C7" s="16">
        <v>0</v>
      </c>
      <c r="D7" s="16">
        <v>0</v>
      </c>
      <c r="E7" s="20" t="s">
        <v>582</v>
      </c>
      <c r="F7" s="16">
        <v>0</v>
      </c>
      <c r="G7" s="16">
        <v>0</v>
      </c>
      <c r="H7" s="16">
        <v>0</v>
      </c>
      <c r="I7" s="16">
        <v>0</v>
      </c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D6" sqref="D6:D8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388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 ht="24">
      <c r="A6" s="20" t="s">
        <v>577</v>
      </c>
      <c r="B6" s="20" t="s">
        <v>574</v>
      </c>
      <c r="C6" s="16" t="s">
        <v>23</v>
      </c>
      <c r="D6" s="16">
        <v>60</v>
      </c>
      <c r="E6" s="16" t="s">
        <v>23</v>
      </c>
      <c r="F6" s="16" t="s">
        <v>23</v>
      </c>
      <c r="G6" s="16">
        <f>SUM(D6)</f>
        <v>60</v>
      </c>
    </row>
    <row r="7" spans="1:7">
      <c r="A7" s="20" t="s">
        <v>578</v>
      </c>
      <c r="B7" s="20" t="s">
        <v>575</v>
      </c>
      <c r="C7" s="16" t="s">
        <v>23</v>
      </c>
      <c r="D7" s="16">
        <v>30</v>
      </c>
      <c r="E7" s="16" t="s">
        <v>23</v>
      </c>
      <c r="F7" s="16" t="s">
        <v>23</v>
      </c>
      <c r="G7" s="16">
        <f>SUM(D7)</f>
        <v>30</v>
      </c>
    </row>
    <row r="8" spans="1:7">
      <c r="A8" s="20" t="s">
        <v>579</v>
      </c>
      <c r="B8" s="20" t="s">
        <v>576</v>
      </c>
      <c r="C8" s="16" t="s">
        <v>23</v>
      </c>
      <c r="D8" s="16">
        <v>3</v>
      </c>
      <c r="E8" s="16" t="s">
        <v>23</v>
      </c>
      <c r="F8" s="16" t="s">
        <v>23</v>
      </c>
      <c r="G8" s="16">
        <f>SUM(D8)</f>
        <v>3</v>
      </c>
    </row>
    <row r="9" spans="1:7">
      <c r="A9" s="20" t="s">
        <v>580</v>
      </c>
      <c r="B9" s="20" t="s">
        <v>581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H6" sqref="H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395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F6" sqref="F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396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399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400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T1"/>
    </sheetView>
  </sheetViews>
  <sheetFormatPr baseColWidth="10" defaultColWidth="8.85546875" defaultRowHeight="15"/>
  <cols>
    <col min="1" max="1" width="38.42578125" customWidth="1"/>
    <col min="2" max="20" width="15.28515625" customWidth="1"/>
  </cols>
  <sheetData>
    <row r="1" spans="1:20" s="1" customFormat="1" ht="39.75" customHeight="1">
      <c r="A1" s="56" t="s">
        <v>401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</v>
      </c>
      <c r="B5" s="68" t="s">
        <v>402</v>
      </c>
      <c r="C5" s="69"/>
      <c r="D5" s="69"/>
      <c r="E5" s="69"/>
      <c r="F5" s="69"/>
      <c r="G5" s="69"/>
      <c r="H5" s="69"/>
      <c r="I5" s="69"/>
      <c r="J5" s="70"/>
      <c r="K5" s="68" t="s">
        <v>403</v>
      </c>
      <c r="L5" s="69"/>
      <c r="M5" s="69"/>
      <c r="N5" s="69"/>
      <c r="O5" s="69"/>
      <c r="P5" s="69"/>
      <c r="Q5" s="69"/>
      <c r="R5" s="69"/>
      <c r="S5" s="69"/>
      <c r="T5" s="70"/>
    </row>
    <row r="6" spans="1:20">
      <c r="A6" s="66"/>
      <c r="B6" s="68" t="s">
        <v>404</v>
      </c>
      <c r="C6" s="69"/>
      <c r="D6" s="69"/>
      <c r="E6" s="69"/>
      <c r="F6" s="69"/>
      <c r="G6" s="69"/>
      <c r="H6" s="70"/>
      <c r="I6" s="68" t="s">
        <v>405</v>
      </c>
      <c r="J6" s="70"/>
      <c r="K6" s="68" t="s">
        <v>406</v>
      </c>
      <c r="L6" s="69"/>
      <c r="M6" s="69"/>
      <c r="N6" s="69"/>
      <c r="O6" s="69"/>
      <c r="P6" s="69"/>
      <c r="Q6" s="69"/>
      <c r="R6" s="70"/>
      <c r="S6" s="68" t="s">
        <v>405</v>
      </c>
      <c r="T6" s="70"/>
    </row>
    <row r="7" spans="1:20" ht="33.75">
      <c r="A7" s="67"/>
      <c r="B7" s="10" t="s">
        <v>407</v>
      </c>
      <c r="C7" s="10" t="s">
        <v>408</v>
      </c>
      <c r="D7" s="10" t="s">
        <v>409</v>
      </c>
      <c r="E7" s="10" t="s">
        <v>410</v>
      </c>
      <c r="F7" s="10" t="s">
        <v>411</v>
      </c>
      <c r="G7" s="10" t="s">
        <v>412</v>
      </c>
      <c r="H7" s="10" t="s">
        <v>413</v>
      </c>
      <c r="I7" s="10" t="s">
        <v>414</v>
      </c>
      <c r="J7" s="10" t="s">
        <v>415</v>
      </c>
      <c r="K7" s="10" t="s">
        <v>416</v>
      </c>
      <c r="L7" s="10" t="s">
        <v>417</v>
      </c>
      <c r="M7" s="10" t="s">
        <v>74</v>
      </c>
      <c r="N7" s="10" t="s">
        <v>418</v>
      </c>
      <c r="O7" s="10" t="s">
        <v>419</v>
      </c>
      <c r="P7" s="10" t="s">
        <v>420</v>
      </c>
      <c r="Q7" s="10" t="s">
        <v>421</v>
      </c>
      <c r="R7" s="10" t="s">
        <v>422</v>
      </c>
      <c r="S7" s="10" t="s">
        <v>414</v>
      </c>
      <c r="T7" s="10" t="s">
        <v>423</v>
      </c>
    </row>
    <row r="8" spans="1:20">
      <c r="A8" s="11" t="s">
        <v>424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427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430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2" workbookViewId="0">
      <selection activeCell="C43" sqref="C43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82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30.42</v>
      </c>
      <c r="E6" s="15">
        <v>10.87</v>
      </c>
      <c r="F6" s="15">
        <v>121.17</v>
      </c>
      <c r="G6" s="15">
        <v>351.54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9</v>
      </c>
      <c r="E7" s="16">
        <v>2.46</v>
      </c>
      <c r="F7" s="16">
        <v>4.83</v>
      </c>
      <c r="G7" s="16">
        <v>102.04</v>
      </c>
      <c r="H7" s="16">
        <v>0</v>
      </c>
    </row>
    <row r="8" spans="1:8">
      <c r="A8" s="11" t="s">
        <v>11</v>
      </c>
      <c r="B8" s="11" t="s">
        <v>12</v>
      </c>
      <c r="C8" s="15">
        <v>47.3</v>
      </c>
      <c r="D8" s="15">
        <v>-91.61</v>
      </c>
      <c r="E8" s="15">
        <v>394.74</v>
      </c>
      <c r="F8" s="15">
        <v>355.48</v>
      </c>
      <c r="G8" s="15">
        <v>790.38</v>
      </c>
      <c r="H8" s="15">
        <v>-1.04</v>
      </c>
    </row>
    <row r="9" spans="1:8">
      <c r="A9" s="11" t="s">
        <v>13</v>
      </c>
      <c r="B9" s="11" t="s">
        <v>14</v>
      </c>
      <c r="C9" s="15">
        <v>0</v>
      </c>
      <c r="D9" s="15">
        <f t="shared" ref="D9" si="0">SUM(D10:D11)</f>
        <v>1.1200000000000001</v>
      </c>
      <c r="E9" s="15"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1.1200000000000001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" si="2">SUM(D13,D29)</f>
        <v>39.29</v>
      </c>
      <c r="E12" s="15">
        <v>0</v>
      </c>
      <c r="F12" s="15">
        <f t="shared" ref="F12:G12" si="3">SUM(F13,F29)</f>
        <v>131.4</v>
      </c>
      <c r="G12" s="15">
        <f t="shared" si="3"/>
        <v>1104.04</v>
      </c>
      <c r="H12" s="15">
        <v>0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" si="8">SUM(D30:D31)</f>
        <v>39.29</v>
      </c>
      <c r="E29" s="16">
        <v>0</v>
      </c>
      <c r="F29" s="16">
        <f t="shared" ref="F29:G29" si="9">SUM(F30:F31)</f>
        <v>131.4</v>
      </c>
      <c r="G29" s="16">
        <f t="shared" si="9"/>
        <v>1104.04</v>
      </c>
      <c r="H29" s="16">
        <v>0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39.29</v>
      </c>
      <c r="E31" s="16">
        <v>0</v>
      </c>
      <c r="F31" s="16">
        <v>131.4</v>
      </c>
      <c r="G31" s="16">
        <v>1104.04</v>
      </c>
      <c r="H31" s="16">
        <v>0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1244.04</v>
      </c>
      <c r="D33" s="15">
        <f t="shared" si="10"/>
        <v>18.2</v>
      </c>
      <c r="E33" s="15">
        <f t="shared" si="10"/>
        <v>748.58</v>
      </c>
      <c r="F33" s="15">
        <f t="shared" si="10"/>
        <v>5786.43</v>
      </c>
      <c r="G33" s="15">
        <f t="shared" ref="G33:H33" si="11">SUM(G34:G38)</f>
        <v>5640.98</v>
      </c>
      <c r="H33" s="15">
        <f t="shared" si="11"/>
        <v>-115.04</v>
      </c>
    </row>
    <row r="34" spans="1:8">
      <c r="A34" s="12" t="s">
        <v>47</v>
      </c>
      <c r="B34" s="12" t="s">
        <v>48</v>
      </c>
      <c r="C34" s="16">
        <v>1181.3599999999999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62.68</v>
      </c>
      <c r="D38" s="16">
        <v>18.2</v>
      </c>
      <c r="E38" s="16">
        <v>748.58</v>
      </c>
      <c r="F38" s="16">
        <v>5786.43</v>
      </c>
      <c r="G38" s="16">
        <v>5640.98</v>
      </c>
      <c r="H38" s="16">
        <v>-115.04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" si="12">SUM(D40,D56)</f>
        <v>2.58</v>
      </c>
      <c r="E39" s="15">
        <v>0</v>
      </c>
      <c r="F39" s="15">
        <v>0</v>
      </c>
      <c r="G39" s="15">
        <f t="shared" ref="G39" si="13">SUM(G40,G56)</f>
        <v>7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" si="18">SUM(D57:D58)</f>
        <v>2.58</v>
      </c>
      <c r="E56" s="16">
        <v>0</v>
      </c>
      <c r="F56" s="16">
        <v>0</v>
      </c>
      <c r="G56" s="16">
        <f t="shared" ref="G56" si="19">SUM(G57:G58)</f>
        <v>7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2.58</v>
      </c>
      <c r="E58" s="16">
        <v>0</v>
      </c>
      <c r="F58" s="16">
        <v>0</v>
      </c>
      <c r="G58" s="16">
        <v>7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E59" si="20">SUM(C39,C33,C32,C12,C9,C8,C6)</f>
        <v>1291.3399999999999</v>
      </c>
      <c r="D59" s="17">
        <f t="shared" si="20"/>
        <v>0</v>
      </c>
      <c r="E59" s="17">
        <f t="shared" si="20"/>
        <v>1154.19</v>
      </c>
      <c r="F59" s="17">
        <f t="shared" ref="F59:H59" si="21">SUM(F39,F33,F32,F12,F9,F8,F6)</f>
        <v>6394.48</v>
      </c>
      <c r="G59" s="17">
        <f t="shared" si="21"/>
        <v>7893.94</v>
      </c>
      <c r="H59" s="17">
        <f t="shared" si="21"/>
        <v>-116.08000000000001</v>
      </c>
    </row>
    <row r="60" spans="1:8">
      <c r="A60" s="11" t="s">
        <v>62</v>
      </c>
      <c r="B60" s="11" t="s">
        <v>63</v>
      </c>
      <c r="C60" s="15">
        <v>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E64" si="24">SUM(C59,C60,C63)</f>
        <v>1291.3399999999999</v>
      </c>
      <c r="D64" s="17">
        <f t="shared" si="24"/>
        <v>0</v>
      </c>
      <c r="E64" s="17">
        <f t="shared" si="24"/>
        <v>1154.19</v>
      </c>
      <c r="F64" s="17">
        <f t="shared" ref="F64:H64" si="25">SUM(F59,F60,F63)</f>
        <v>6394.48</v>
      </c>
      <c r="G64" s="17">
        <f t="shared" si="25"/>
        <v>7893.94</v>
      </c>
      <c r="H64" s="17">
        <f t="shared" si="25"/>
        <v>-116.08000000000001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5" sqref="B15"/>
    </sheetView>
  </sheetViews>
  <sheetFormatPr baseColWidth="10" defaultColWidth="8.8554687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6" t="s">
        <v>431</v>
      </c>
      <c r="B1" s="58"/>
    </row>
    <row r="2" spans="1:2" s="1" customFormat="1" ht="19.5" customHeight="1">
      <c r="A2" s="59"/>
      <c r="B2" s="61"/>
    </row>
    <row r="3" spans="1:2" s="1" customFormat="1" ht="19.5" customHeight="1">
      <c r="A3" s="62"/>
      <c r="B3" s="63"/>
    </row>
    <row r="4" spans="1:2" ht="19.5" customHeight="1">
      <c r="A4" s="64" t="s">
        <v>1</v>
      </c>
      <c r="B4" s="64"/>
    </row>
    <row r="5" spans="1:2">
      <c r="A5" s="10" t="s">
        <v>2</v>
      </c>
      <c r="B5" s="10" t="s">
        <v>302</v>
      </c>
    </row>
    <row r="6" spans="1:2">
      <c r="A6" s="11" t="s">
        <v>432</v>
      </c>
      <c r="B6" s="15">
        <v>16041.81</v>
      </c>
    </row>
    <row r="7" spans="1:2">
      <c r="A7" s="11" t="s">
        <v>433</v>
      </c>
      <c r="B7" s="15">
        <f>B8+B9+B10+B11</f>
        <v>39950.770000000004</v>
      </c>
    </row>
    <row r="8" spans="1:2">
      <c r="A8" s="12" t="s">
        <v>434</v>
      </c>
      <c r="B8" s="16">
        <v>37508.480000000003</v>
      </c>
    </row>
    <row r="9" spans="1:2">
      <c r="A9" s="12" t="s">
        <v>435</v>
      </c>
      <c r="B9" s="16">
        <v>1040.23</v>
      </c>
    </row>
    <row r="10" spans="1:2">
      <c r="A10" s="12" t="s">
        <v>436</v>
      </c>
      <c r="B10" s="16">
        <v>1402.06</v>
      </c>
    </row>
    <row r="11" spans="1:2">
      <c r="A11" s="12" t="s">
        <v>437</v>
      </c>
      <c r="B11" s="16">
        <v>0</v>
      </c>
    </row>
    <row r="12" spans="1:2">
      <c r="A12" s="11" t="s">
        <v>438</v>
      </c>
      <c r="B12" s="15">
        <f>B13+B14+B15+B16</f>
        <v>-8130.16</v>
      </c>
    </row>
    <row r="13" spans="1:2">
      <c r="A13" s="12" t="s">
        <v>434</v>
      </c>
      <c r="B13" s="16">
        <v>-4593.41</v>
      </c>
    </row>
    <row r="14" spans="1:2">
      <c r="A14" s="12" t="s">
        <v>435</v>
      </c>
      <c r="B14" s="16">
        <v>-423.53</v>
      </c>
    </row>
    <row r="15" spans="1:2">
      <c r="A15" s="12" t="s">
        <v>436</v>
      </c>
      <c r="B15" s="16">
        <v>-3113.22</v>
      </c>
    </row>
    <row r="16" spans="1:2">
      <c r="A16" s="12" t="s">
        <v>437</v>
      </c>
      <c r="B16" s="16">
        <v>0</v>
      </c>
    </row>
    <row r="17" spans="1:2">
      <c r="A17" s="11" t="s">
        <v>439</v>
      </c>
      <c r="B17" s="15">
        <f>B18+B19</f>
        <v>0</v>
      </c>
    </row>
    <row r="18" spans="1:2">
      <c r="A18" s="12" t="s">
        <v>440</v>
      </c>
      <c r="B18" s="16">
        <v>0</v>
      </c>
    </row>
    <row r="19" spans="1:2">
      <c r="A19" s="12" t="s">
        <v>441</v>
      </c>
      <c r="B19" s="16">
        <v>0</v>
      </c>
    </row>
    <row r="20" spans="1:2">
      <c r="A20" s="11" t="s">
        <v>442</v>
      </c>
      <c r="B20" s="15">
        <f>B6+B7+B12</f>
        <v>47862.42</v>
      </c>
    </row>
    <row r="21" spans="1:2">
      <c r="A21" s="11" t="s">
        <v>443</v>
      </c>
      <c r="B21" s="15">
        <v>19684.060000000001</v>
      </c>
    </row>
    <row r="22" spans="1:2">
      <c r="A22" s="5" t="s">
        <v>444</v>
      </c>
      <c r="B22" s="15">
        <v>2259.79</v>
      </c>
    </row>
    <row r="23" spans="1:2">
      <c r="A23" s="5" t="s">
        <v>445</v>
      </c>
      <c r="B23" s="15">
        <f>B20-B21-B22</f>
        <v>25918.569999999996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activeCell="N8" sqref="N8"/>
    </sheetView>
  </sheetViews>
  <sheetFormatPr baseColWidth="10" defaultColWidth="8.85546875" defaultRowHeight="15"/>
  <cols>
    <col min="1" max="1" width="48.140625" customWidth="1"/>
    <col min="2" max="2" width="15.28515625" customWidth="1"/>
    <col min="3" max="5" width="19.28515625" customWidth="1"/>
    <col min="6" max="6" width="15.285156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6" t="s">
        <v>446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447</v>
      </c>
      <c r="B5" s="65" t="s">
        <v>448</v>
      </c>
      <c r="C5" s="65" t="s">
        <v>449</v>
      </c>
      <c r="D5" s="65" t="s">
        <v>450</v>
      </c>
      <c r="E5" s="65" t="s">
        <v>451</v>
      </c>
      <c r="F5" s="65" t="s">
        <v>452</v>
      </c>
      <c r="G5" s="68" t="s">
        <v>453</v>
      </c>
      <c r="H5" s="69"/>
      <c r="I5" s="70"/>
      <c r="J5" s="65" t="s">
        <v>454</v>
      </c>
      <c r="K5" s="65" t="s">
        <v>455</v>
      </c>
      <c r="L5" s="71" t="s">
        <v>456</v>
      </c>
      <c r="M5" s="72"/>
    </row>
    <row r="6" spans="1:13">
      <c r="A6" s="66"/>
      <c r="B6" s="66"/>
      <c r="C6" s="66"/>
      <c r="D6" s="66"/>
      <c r="E6" s="66"/>
      <c r="F6" s="66"/>
      <c r="G6" s="68" t="s">
        <v>457</v>
      </c>
      <c r="H6" s="70"/>
      <c r="I6" s="65" t="s">
        <v>166</v>
      </c>
      <c r="J6" s="66"/>
      <c r="K6" s="66"/>
      <c r="L6" s="73"/>
      <c r="M6" s="74"/>
    </row>
    <row r="7" spans="1:13">
      <c r="A7" s="67"/>
      <c r="B7" s="67"/>
      <c r="C7" s="67"/>
      <c r="D7" s="67"/>
      <c r="E7" s="67"/>
      <c r="F7" s="67"/>
      <c r="G7" s="10" t="s">
        <v>345</v>
      </c>
      <c r="H7" s="10" t="s">
        <v>458</v>
      </c>
      <c r="I7" s="67"/>
      <c r="J7" s="67"/>
      <c r="K7" s="67"/>
      <c r="L7" s="10" t="s">
        <v>345</v>
      </c>
      <c r="M7" s="10" t="s">
        <v>459</v>
      </c>
    </row>
    <row r="8" spans="1:13">
      <c r="A8" s="20" t="s">
        <v>582</v>
      </c>
      <c r="B8" s="20" t="s">
        <v>582</v>
      </c>
      <c r="C8" s="28">
        <v>0</v>
      </c>
      <c r="D8" s="28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9">
        <v>0</v>
      </c>
      <c r="K8" s="16">
        <v>0</v>
      </c>
      <c r="L8" s="16">
        <v>0</v>
      </c>
      <c r="M8" s="16">
        <v>0</v>
      </c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G6" sqref="G6"/>
    </sheetView>
  </sheetViews>
  <sheetFormatPr baseColWidth="10" defaultColWidth="8.8554687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6" t="s">
        <v>460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10" t="s">
        <v>239</v>
      </c>
      <c r="B5" s="10" t="s">
        <v>337</v>
      </c>
      <c r="C5" s="10" t="s">
        <v>461</v>
      </c>
      <c r="D5" s="10" t="s">
        <v>462</v>
      </c>
      <c r="E5" s="10" t="s">
        <v>463</v>
      </c>
      <c r="F5" s="10" t="s">
        <v>464</v>
      </c>
    </row>
    <row r="6" spans="1:6">
      <c r="A6" s="20" t="s">
        <v>582</v>
      </c>
      <c r="B6" s="20" t="s">
        <v>582</v>
      </c>
      <c r="C6" s="16">
        <v>0</v>
      </c>
      <c r="D6" s="20" t="s">
        <v>582</v>
      </c>
      <c r="E6" s="20" t="s">
        <v>582</v>
      </c>
      <c r="F6" s="20" t="s">
        <v>582</v>
      </c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C13" workbookViewId="0">
      <selection activeCell="I34" sqref="I34"/>
    </sheetView>
  </sheetViews>
  <sheetFormatPr baseColWidth="10" defaultColWidth="8.8554687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6" t="s">
        <v>465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45">
      <c r="A5" s="10" t="s">
        <v>466</v>
      </c>
      <c r="B5" s="10" t="s">
        <v>467</v>
      </c>
      <c r="C5" s="10" t="s">
        <v>468</v>
      </c>
      <c r="D5" s="10" t="s">
        <v>469</v>
      </c>
      <c r="E5" s="10" t="s">
        <v>470</v>
      </c>
      <c r="F5" s="10" t="s">
        <v>471</v>
      </c>
      <c r="G5" s="10" t="s">
        <v>472</v>
      </c>
      <c r="H5" s="10" t="s">
        <v>473</v>
      </c>
      <c r="I5" s="10" t="s">
        <v>474</v>
      </c>
      <c r="J5" s="10" t="s">
        <v>475</v>
      </c>
      <c r="K5" s="10" t="s">
        <v>476</v>
      </c>
      <c r="L5" s="10" t="s">
        <v>477</v>
      </c>
      <c r="M5" s="10" t="s">
        <v>478</v>
      </c>
      <c r="N5" s="10" t="s">
        <v>479</v>
      </c>
      <c r="O5" s="10" t="s">
        <v>480</v>
      </c>
      <c r="P5" s="10" t="s">
        <v>481</v>
      </c>
      <c r="Q5" s="10" t="s">
        <v>482</v>
      </c>
      <c r="R5" s="10" t="s">
        <v>483</v>
      </c>
      <c r="S5" s="10" t="s">
        <v>484</v>
      </c>
    </row>
    <row r="6" spans="1:19" ht="24">
      <c r="A6" s="30" t="s">
        <v>485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486</v>
      </c>
      <c r="B7" s="32">
        <v>0</v>
      </c>
      <c r="C7" s="32">
        <v>0</v>
      </c>
      <c r="D7" s="32">
        <v>14</v>
      </c>
      <c r="E7" s="32">
        <v>405</v>
      </c>
      <c r="F7" s="32">
        <v>145</v>
      </c>
      <c r="G7" s="32">
        <v>0</v>
      </c>
      <c r="H7" s="32">
        <v>0</v>
      </c>
      <c r="I7" s="32">
        <v>0</v>
      </c>
      <c r="J7" s="32">
        <v>3</v>
      </c>
      <c r="K7" s="32">
        <v>43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610</v>
      </c>
      <c r="Q7" s="32">
        <v>610</v>
      </c>
      <c r="R7" s="32">
        <v>0</v>
      </c>
      <c r="S7" s="32">
        <v>0</v>
      </c>
    </row>
    <row r="8" spans="1:19">
      <c r="A8" s="12" t="s">
        <v>487</v>
      </c>
      <c r="B8" s="16">
        <v>0</v>
      </c>
      <c r="C8" s="16">
        <v>0</v>
      </c>
      <c r="D8" s="16">
        <v>69.989999999999995</v>
      </c>
      <c r="E8" s="16">
        <v>1875.73</v>
      </c>
      <c r="F8" s="16">
        <v>191.3</v>
      </c>
      <c r="G8" s="16">
        <v>0</v>
      </c>
      <c r="H8" s="16">
        <v>0</v>
      </c>
      <c r="I8" s="16">
        <v>0</v>
      </c>
      <c r="J8" s="16">
        <v>96.45</v>
      </c>
      <c r="K8" s="16">
        <v>890.35</v>
      </c>
      <c r="L8" s="16">
        <v>0</v>
      </c>
      <c r="M8" s="23" t="s">
        <v>23</v>
      </c>
      <c r="N8" s="16">
        <f>K8+J8+F8+E8+D8</f>
        <v>3123.8199999999997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488</v>
      </c>
      <c r="B9" s="16">
        <v>0</v>
      </c>
      <c r="C9" s="16">
        <v>0</v>
      </c>
      <c r="D9" s="16">
        <v>109.83</v>
      </c>
      <c r="E9" s="16">
        <v>2605.66</v>
      </c>
      <c r="F9" s="16">
        <v>233.52</v>
      </c>
      <c r="G9" s="16">
        <v>0</v>
      </c>
      <c r="H9" s="16">
        <v>0</v>
      </c>
      <c r="I9" s="16">
        <v>0</v>
      </c>
      <c r="J9" s="16">
        <v>74.3</v>
      </c>
      <c r="K9" s="16">
        <v>301.55</v>
      </c>
      <c r="L9" s="16">
        <v>0</v>
      </c>
      <c r="M9" s="23" t="s">
        <v>23</v>
      </c>
      <c r="N9" s="16">
        <f>K9+J9+F9+E9+D9</f>
        <v>3324.8599999999997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489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490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491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492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2088.34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493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494</v>
      </c>
      <c r="B15" s="16">
        <v>0</v>
      </c>
      <c r="C15" s="16">
        <v>0</v>
      </c>
      <c r="D15" s="16">
        <f>D8+D9</f>
        <v>179.82</v>
      </c>
      <c r="E15" s="16">
        <f>E8+E9</f>
        <v>4481.3899999999994</v>
      </c>
      <c r="F15" s="16">
        <f>F8+F9</f>
        <v>424.82000000000005</v>
      </c>
      <c r="G15" s="16">
        <v>0</v>
      </c>
      <c r="H15" s="16">
        <v>0</v>
      </c>
      <c r="I15" s="16">
        <v>0</v>
      </c>
      <c r="J15" s="16">
        <f>J8+J9</f>
        <v>170.75</v>
      </c>
      <c r="K15" s="16">
        <f>K8+K9</f>
        <v>1191.9000000000001</v>
      </c>
      <c r="L15" s="16">
        <v>0</v>
      </c>
      <c r="M15" s="16">
        <f>M13</f>
        <v>2088.34</v>
      </c>
      <c r="N15" s="16">
        <f>N8+N9</f>
        <v>6448.6799999999994</v>
      </c>
      <c r="O15" s="16">
        <f>M15+N15</f>
        <v>8537.02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179.82</v>
      </c>
      <c r="E17" s="15">
        <f>E15</f>
        <v>4481.3899999999994</v>
      </c>
      <c r="F17" s="15">
        <f>F15</f>
        <v>424.82000000000005</v>
      </c>
      <c r="G17" s="15">
        <v>0</v>
      </c>
      <c r="H17" s="15">
        <v>0</v>
      </c>
      <c r="I17" s="15">
        <v>0</v>
      </c>
      <c r="J17" s="15">
        <f>J15</f>
        <v>170.75</v>
      </c>
      <c r="K17" s="15">
        <f>K15</f>
        <v>1191.9000000000001</v>
      </c>
      <c r="L17" s="15">
        <v>0</v>
      </c>
      <c r="M17" s="15">
        <f>M15</f>
        <v>2088.34</v>
      </c>
      <c r="N17" s="15">
        <f>N15</f>
        <v>6448.6799999999994</v>
      </c>
      <c r="O17" s="15">
        <f>O15</f>
        <v>8537.02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496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486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487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488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489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490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491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492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493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494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495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497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486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1103</v>
      </c>
      <c r="R31" s="32">
        <v>508</v>
      </c>
      <c r="S31" s="32">
        <v>0</v>
      </c>
    </row>
    <row r="32" spans="1:19">
      <c r="A32" s="12" t="s">
        <v>487</v>
      </c>
      <c r="B32" s="16">
        <v>87.2</v>
      </c>
      <c r="C32" s="16">
        <v>31.69</v>
      </c>
      <c r="D32" s="16">
        <v>0</v>
      </c>
      <c r="E32" s="16">
        <v>4697.26</v>
      </c>
      <c r="F32" s="16">
        <v>344.26</v>
      </c>
      <c r="G32" s="16">
        <v>0</v>
      </c>
      <c r="H32" s="16">
        <v>0</v>
      </c>
      <c r="I32" s="16">
        <v>0</v>
      </c>
      <c r="J32" s="16">
        <v>188.27</v>
      </c>
      <c r="K32" s="16">
        <v>1561.85</v>
      </c>
      <c r="L32" s="16">
        <v>0</v>
      </c>
      <c r="M32" s="23" t="s">
        <v>23</v>
      </c>
      <c r="N32" s="16">
        <f>L32+K32+J32+F32+E32+C32+B32</f>
        <v>6910.53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488</v>
      </c>
      <c r="B33" s="16">
        <v>218.07</v>
      </c>
      <c r="C33" s="16">
        <v>79.400000000000006</v>
      </c>
      <c r="D33" s="16">
        <v>0</v>
      </c>
      <c r="E33" s="16">
        <v>6520.14</v>
      </c>
      <c r="F33" s="16">
        <v>426.65</v>
      </c>
      <c r="G33" s="16">
        <v>0</v>
      </c>
      <c r="H33" s="16">
        <v>0</v>
      </c>
      <c r="I33" s="16">
        <v>0</v>
      </c>
      <c r="J33" s="16">
        <v>144.9</v>
      </c>
      <c r="K33" s="16">
        <v>557.21</v>
      </c>
      <c r="L33" s="16">
        <v>612.22</v>
      </c>
      <c r="M33" s="23" t="s">
        <v>23</v>
      </c>
      <c r="N33" s="16">
        <f>L33+K33+J33+F33+E33+C33+B33</f>
        <v>8558.59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491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492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1660.95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493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494</v>
      </c>
      <c r="B39" s="16">
        <f>B32+B33</f>
        <v>305.27</v>
      </c>
      <c r="C39" s="16">
        <f>C32+C33</f>
        <v>111.09</v>
      </c>
      <c r="D39" s="16">
        <v>0</v>
      </c>
      <c r="E39" s="16">
        <f>E32+E33</f>
        <v>11217.400000000001</v>
      </c>
      <c r="F39" s="16">
        <f>F32+F33</f>
        <v>770.91</v>
      </c>
      <c r="G39" s="16">
        <v>0</v>
      </c>
      <c r="H39" s="16">
        <v>0</v>
      </c>
      <c r="I39" s="16">
        <v>0</v>
      </c>
      <c r="J39" s="16">
        <f>J32+J33</f>
        <v>333.17</v>
      </c>
      <c r="K39" s="16">
        <f>K32+K33</f>
        <v>2119.06</v>
      </c>
      <c r="L39" s="16">
        <f>L32+L33</f>
        <v>612.22</v>
      </c>
      <c r="M39" s="16">
        <f>M37</f>
        <v>1660.95</v>
      </c>
      <c r="N39" s="16">
        <f>N32+N33</f>
        <v>15469.119999999999</v>
      </c>
      <c r="O39" s="16">
        <f>N39+M39</f>
        <v>17130.07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495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305.27</v>
      </c>
      <c r="C41" s="15">
        <f>C39</f>
        <v>111.09</v>
      </c>
      <c r="D41" s="15">
        <v>0</v>
      </c>
      <c r="E41" s="15">
        <f>E39</f>
        <v>11217.400000000001</v>
      </c>
      <c r="F41" s="15">
        <f>F39</f>
        <v>770.91</v>
      </c>
      <c r="G41" s="15">
        <v>0</v>
      </c>
      <c r="H41" s="15">
        <v>0</v>
      </c>
      <c r="I41" s="15">
        <v>0</v>
      </c>
      <c r="J41" s="15">
        <f t="shared" ref="J41:O41" si="0">J39</f>
        <v>333.17</v>
      </c>
      <c r="K41" s="15">
        <f t="shared" si="0"/>
        <v>2119.06</v>
      </c>
      <c r="L41" s="15">
        <f t="shared" si="0"/>
        <v>612.22</v>
      </c>
      <c r="M41" s="15">
        <f t="shared" si="0"/>
        <v>1660.95</v>
      </c>
      <c r="N41" s="15">
        <f t="shared" si="0"/>
        <v>15469.119999999999</v>
      </c>
      <c r="O41" s="15">
        <f t="shared" si="0"/>
        <v>17130.07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498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486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487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488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489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490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491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492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493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494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495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499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486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487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488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489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490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491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492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493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494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495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500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486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487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488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490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491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492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493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494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495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501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486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487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488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489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490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491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492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493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494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495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16 A18:B30 A17 A36:B38 A31 A42:B89 A41 A39:A40 A32:A33 A34 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H1" workbookViewId="0">
      <selection activeCell="R11" sqref="R11"/>
    </sheetView>
  </sheetViews>
  <sheetFormatPr baseColWidth="10" defaultColWidth="8.8554687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6" t="s">
        <v>502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60" customHeight="1">
      <c r="A5" s="65" t="s">
        <v>503</v>
      </c>
      <c r="B5" s="68" t="s">
        <v>504</v>
      </c>
      <c r="C5" s="69"/>
      <c r="D5" s="69"/>
      <c r="E5" s="69"/>
      <c r="F5" s="69"/>
      <c r="G5" s="69"/>
      <c r="H5" s="69"/>
      <c r="I5" s="70"/>
      <c r="J5" s="68" t="s">
        <v>505</v>
      </c>
      <c r="K5" s="69"/>
      <c r="L5" s="69"/>
      <c r="M5" s="69"/>
      <c r="N5" s="69"/>
      <c r="O5" s="70"/>
      <c r="P5" s="65" t="s">
        <v>506</v>
      </c>
      <c r="Q5" s="65" t="s">
        <v>507</v>
      </c>
      <c r="R5" s="65" t="s">
        <v>508</v>
      </c>
      <c r="S5" s="65" t="s">
        <v>509</v>
      </c>
    </row>
    <row r="6" spans="1:19" ht="60" customHeight="1">
      <c r="A6" s="66"/>
      <c r="B6" s="68" t="s">
        <v>510</v>
      </c>
      <c r="C6" s="70"/>
      <c r="D6" s="68" t="s">
        <v>511</v>
      </c>
      <c r="E6" s="70"/>
      <c r="F6" s="68" t="s">
        <v>512</v>
      </c>
      <c r="G6" s="70"/>
      <c r="H6" s="68" t="s">
        <v>513</v>
      </c>
      <c r="I6" s="70"/>
      <c r="J6" s="68" t="s">
        <v>514</v>
      </c>
      <c r="K6" s="70"/>
      <c r="L6" s="68" t="s">
        <v>515</v>
      </c>
      <c r="M6" s="70"/>
      <c r="N6" s="68" t="s">
        <v>516</v>
      </c>
      <c r="O6" s="70"/>
      <c r="P6" s="66"/>
      <c r="Q6" s="66"/>
      <c r="R6" s="66"/>
      <c r="S6" s="66"/>
    </row>
    <row r="7" spans="1:19" ht="56.25">
      <c r="A7" s="67"/>
      <c r="B7" s="10" t="s">
        <v>517</v>
      </c>
      <c r="C7" s="10" t="s">
        <v>518</v>
      </c>
      <c r="D7" s="10" t="s">
        <v>517</v>
      </c>
      <c r="E7" s="10" t="s">
        <v>518</v>
      </c>
      <c r="F7" s="10" t="s">
        <v>517</v>
      </c>
      <c r="G7" s="10" t="s">
        <v>518</v>
      </c>
      <c r="H7" s="10" t="s">
        <v>519</v>
      </c>
      <c r="I7" s="10" t="s">
        <v>520</v>
      </c>
      <c r="J7" s="10" t="s">
        <v>517</v>
      </c>
      <c r="K7" s="10" t="s">
        <v>518</v>
      </c>
      <c r="L7" s="10" t="s">
        <v>517</v>
      </c>
      <c r="M7" s="10" t="s">
        <v>518</v>
      </c>
      <c r="N7" s="10" t="s">
        <v>517</v>
      </c>
      <c r="O7" s="10" t="s">
        <v>521</v>
      </c>
      <c r="P7" s="67"/>
      <c r="Q7" s="67"/>
      <c r="R7" s="67"/>
      <c r="S7" s="67"/>
    </row>
    <row r="8" spans="1:19">
      <c r="A8" s="11" t="s">
        <v>176</v>
      </c>
      <c r="B8" s="34">
        <f>B9+B10</f>
        <v>1395</v>
      </c>
      <c r="C8" s="34">
        <f t="shared" ref="C8:O8" si="0">C9+C10</f>
        <v>1639.64</v>
      </c>
      <c r="D8" s="34">
        <f t="shared" si="0"/>
        <v>351</v>
      </c>
      <c r="E8" s="34">
        <f t="shared" si="0"/>
        <v>265.35000000000002</v>
      </c>
      <c r="F8" s="34">
        <f t="shared" si="0"/>
        <v>1746</v>
      </c>
      <c r="G8" s="34">
        <f t="shared" si="0"/>
        <v>1904.99</v>
      </c>
      <c r="H8" s="34">
        <f t="shared" si="0"/>
        <v>0</v>
      </c>
      <c r="I8" s="34">
        <f t="shared" si="0"/>
        <v>0</v>
      </c>
      <c r="J8" s="34">
        <f t="shared" si="0"/>
        <v>620</v>
      </c>
      <c r="K8" s="34">
        <f t="shared" si="0"/>
        <v>382.34000000000003</v>
      </c>
      <c r="L8" s="34">
        <f t="shared" si="0"/>
        <v>47</v>
      </c>
      <c r="M8" s="34">
        <f t="shared" si="0"/>
        <v>17.16</v>
      </c>
      <c r="N8" s="34">
        <f t="shared" si="0"/>
        <v>667</v>
      </c>
      <c r="O8" s="34">
        <f t="shared" si="0"/>
        <v>399.5</v>
      </c>
      <c r="P8" s="15">
        <v>20.23</v>
      </c>
      <c r="Q8" s="15">
        <v>10.53</v>
      </c>
      <c r="R8" s="15">
        <v>18.55</v>
      </c>
      <c r="S8" s="35" t="s">
        <v>23</v>
      </c>
    </row>
    <row r="9" spans="1:19">
      <c r="A9" s="12" t="s">
        <v>522</v>
      </c>
      <c r="B9" s="29">
        <v>739</v>
      </c>
      <c r="C9" s="16">
        <v>1234.3900000000001</v>
      </c>
      <c r="D9" s="29">
        <v>168</v>
      </c>
      <c r="E9" s="16">
        <v>43.83</v>
      </c>
      <c r="F9" s="29">
        <f>B9+D9</f>
        <v>907</v>
      </c>
      <c r="G9" s="16">
        <f>C9+E9</f>
        <v>1278.22</v>
      </c>
      <c r="H9" s="16">
        <v>0</v>
      </c>
      <c r="I9" s="16">
        <v>0</v>
      </c>
      <c r="J9" s="29">
        <v>282</v>
      </c>
      <c r="K9" s="16">
        <v>175.07</v>
      </c>
      <c r="L9" s="29">
        <v>29</v>
      </c>
      <c r="M9" s="16">
        <v>10.6</v>
      </c>
      <c r="N9" s="29">
        <f>J9+L9</f>
        <v>311</v>
      </c>
      <c r="O9" s="16">
        <f>K9+M9</f>
        <v>185.67</v>
      </c>
      <c r="P9" s="16">
        <v>17.149999999999999</v>
      </c>
      <c r="Q9" s="16">
        <v>11.92</v>
      </c>
      <c r="R9" s="16">
        <v>16.489999999999998</v>
      </c>
      <c r="S9" s="35" t="s">
        <v>23</v>
      </c>
    </row>
    <row r="10" spans="1:19">
      <c r="A10" s="4" t="s">
        <v>523</v>
      </c>
      <c r="B10" s="29">
        <v>656</v>
      </c>
      <c r="C10" s="16">
        <v>405.25</v>
      </c>
      <c r="D10" s="29">
        <v>183</v>
      </c>
      <c r="E10" s="16">
        <v>221.52</v>
      </c>
      <c r="F10" s="29">
        <f>B10+D10</f>
        <v>839</v>
      </c>
      <c r="G10" s="16">
        <f>C10+E10</f>
        <v>626.77</v>
      </c>
      <c r="H10" s="16">
        <v>0</v>
      </c>
      <c r="I10" s="16">
        <v>0</v>
      </c>
      <c r="J10" s="29">
        <v>338</v>
      </c>
      <c r="K10" s="16">
        <v>207.27</v>
      </c>
      <c r="L10" s="29">
        <v>18</v>
      </c>
      <c r="M10" s="16">
        <v>6.56</v>
      </c>
      <c r="N10" s="29">
        <f>J10+L10</f>
        <v>356</v>
      </c>
      <c r="O10" s="16">
        <f>K10+M10</f>
        <v>213.83</v>
      </c>
      <c r="P10" s="16">
        <v>26.5</v>
      </c>
      <c r="Q10" s="16">
        <v>9.32</v>
      </c>
      <c r="R10" s="16">
        <v>22.13</v>
      </c>
      <c r="S10" s="36" t="s">
        <v>23</v>
      </c>
    </row>
    <row r="11" spans="1:19">
      <c r="A11" s="5" t="s">
        <v>524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525</v>
      </c>
    </row>
    <row r="14" spans="1:19">
      <c r="A14" s="2" t="s">
        <v>526</v>
      </c>
    </row>
    <row r="15" spans="1:19">
      <c r="A15" s="2" t="s">
        <v>527</v>
      </c>
    </row>
    <row r="16" spans="1:19">
      <c r="A16" s="2" t="s">
        <v>528</v>
      </c>
    </row>
  </sheetData>
  <sheetProtection sheet="1"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ageMargins left="0.7" right="0.7" top="0.75" bottom="0.75" header="0.3" footer="0.3"/>
  <ignoredErrors>
    <ignoredError sqref="A1:B7 A11:B11 A8 A9: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tabSelected="1" workbookViewId="0">
      <selection activeCell="A3" sqref="A3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2013</v>
      </c>
      <c r="P1" s="40" t="s">
        <v>530</v>
      </c>
      <c r="Q1" s="39" t="s">
        <v>531</v>
      </c>
      <c r="R1" s="39" t="s">
        <v>532</v>
      </c>
      <c r="S1" s="40" t="s">
        <v>533</v>
      </c>
      <c r="T1" s="40" t="s">
        <v>534</v>
      </c>
      <c r="U1" s="41" t="s">
        <v>535</v>
      </c>
      <c r="V1" s="41" t="s">
        <v>536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2014</v>
      </c>
      <c r="P2" s="39" t="s">
        <v>537</v>
      </c>
      <c r="Q2" s="39" t="s">
        <v>538</v>
      </c>
      <c r="R2" s="39" t="s">
        <v>539</v>
      </c>
      <c r="S2" s="40" t="s">
        <v>540</v>
      </c>
      <c r="T2" s="40" t="s">
        <v>541</v>
      </c>
      <c r="U2" s="41" t="s">
        <v>542</v>
      </c>
      <c r="V2" s="41" t="s">
        <v>543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544</v>
      </c>
      <c r="D3" s="45">
        <v>7</v>
      </c>
      <c r="E3" s="46">
        <f>INDEX(O1:O10,D3,1)</f>
        <v>2019</v>
      </c>
      <c r="F3" s="39"/>
      <c r="G3" s="39"/>
      <c r="H3" s="39"/>
      <c r="I3" s="39"/>
      <c r="J3" s="39"/>
      <c r="K3" s="47"/>
      <c r="L3" s="39"/>
      <c r="M3" s="39"/>
      <c r="N3" s="39"/>
      <c r="O3" s="39">
        <v>2015</v>
      </c>
      <c r="P3" s="39" t="s">
        <v>545</v>
      </c>
      <c r="Q3" s="39" t="s">
        <v>546</v>
      </c>
      <c r="R3" s="39" t="s">
        <v>547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548</v>
      </c>
      <c r="D4" s="45">
        <v>5</v>
      </c>
      <c r="E4" s="46">
        <f>D4</f>
        <v>5</v>
      </c>
      <c r="F4" s="39"/>
      <c r="G4" s="39"/>
      <c r="H4" s="39"/>
      <c r="I4" s="39"/>
      <c r="J4" s="39"/>
      <c r="K4" s="47"/>
      <c r="L4" s="39"/>
      <c r="M4" s="39"/>
      <c r="N4" s="39"/>
      <c r="O4" s="39">
        <v>2016</v>
      </c>
      <c r="P4" s="39" t="s">
        <v>549</v>
      </c>
      <c r="Q4" s="39" t="s">
        <v>550</v>
      </c>
      <c r="R4" s="39" t="s">
        <v>551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349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>
        <v>2017</v>
      </c>
      <c r="P5" s="39" t="s">
        <v>552</v>
      </c>
      <c r="Q5" s="48" t="s">
        <v>553</v>
      </c>
      <c r="R5" s="39" t="s">
        <v>554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555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>
        <v>2018</v>
      </c>
      <c r="P6" s="39" t="s">
        <v>556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557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>
        <v>2019</v>
      </c>
      <c r="P7" s="39" t="s">
        <v>558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559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560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561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562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563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75" t="s">
        <v>564</v>
      </c>
      <c r="D13" s="75"/>
      <c r="E13" s="75"/>
      <c r="F13" s="75"/>
      <c r="G13" s="75"/>
      <c r="H13" s="75"/>
      <c r="I13" s="75"/>
      <c r="J13" s="75"/>
      <c r="K13" s="7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76" t="s">
        <v>565</v>
      </c>
      <c r="D14" s="76"/>
      <c r="E14" s="76"/>
      <c r="F14" s="76"/>
      <c r="G14" s="76"/>
      <c r="H14" s="76"/>
      <c r="I14" s="76"/>
      <c r="J14" s="76"/>
      <c r="K14" s="76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564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566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567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568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C37" sqref="C3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90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8992.39</v>
      </c>
      <c r="D6" s="15">
        <v>0</v>
      </c>
      <c r="E6" s="15">
        <v>0</v>
      </c>
      <c r="F6" s="15">
        <f>C6</f>
        <v>8992.39</v>
      </c>
    </row>
    <row r="7" spans="1:6">
      <c r="A7" s="12" t="s">
        <v>15</v>
      </c>
      <c r="B7" s="12" t="s">
        <v>94</v>
      </c>
      <c r="C7" s="16">
        <v>6834.6</v>
      </c>
      <c r="D7" s="16">
        <v>0</v>
      </c>
      <c r="E7" s="16">
        <v>0</v>
      </c>
      <c r="F7" s="16">
        <f>C7</f>
        <v>6834.6</v>
      </c>
    </row>
    <row r="8" spans="1:6">
      <c r="A8" s="12" t="s">
        <v>95</v>
      </c>
      <c r="B8" s="12" t="s">
        <v>96</v>
      </c>
      <c r="C8" s="16">
        <v>1618.89</v>
      </c>
      <c r="D8" s="16">
        <v>0</v>
      </c>
      <c r="E8" s="16">
        <v>0</v>
      </c>
      <c r="F8" s="16">
        <f>C8</f>
        <v>1618.89</v>
      </c>
    </row>
    <row r="9" spans="1:6">
      <c r="A9" s="12" t="s">
        <v>97</v>
      </c>
      <c r="B9" s="12" t="s">
        <v>98</v>
      </c>
      <c r="C9" s="16">
        <v>538.9</v>
      </c>
      <c r="D9" s="16">
        <v>0</v>
      </c>
      <c r="E9" s="16">
        <v>0</v>
      </c>
      <c r="F9" s="16">
        <f>C9</f>
        <v>538.9</v>
      </c>
    </row>
    <row r="10" spans="1:6">
      <c r="A10" s="11" t="s">
        <v>19</v>
      </c>
      <c r="B10" s="11" t="s">
        <v>20</v>
      </c>
      <c r="C10" s="15">
        <f>SUM(C11,C26,C31)</f>
        <v>25165.46</v>
      </c>
      <c r="D10" s="15">
        <v>0</v>
      </c>
      <c r="E10" s="15">
        <v>0</v>
      </c>
      <c r="F10" s="15">
        <f>C10</f>
        <v>25165.46</v>
      </c>
    </row>
    <row r="11" spans="1:6">
      <c r="A11" s="12" t="s">
        <v>21</v>
      </c>
      <c r="B11" s="12" t="s">
        <v>99</v>
      </c>
      <c r="C11" s="16">
        <f>SUM(C12:C17,C22:C25)</f>
        <v>23543.81</v>
      </c>
      <c r="D11" s="16">
        <v>0</v>
      </c>
      <c r="E11" s="16">
        <v>0</v>
      </c>
      <c r="F11" s="16">
        <f t="shared" ref="F11:F69" si="0">C11</f>
        <v>23543.81</v>
      </c>
    </row>
    <row r="12" spans="1:6">
      <c r="A12" s="12" t="s">
        <v>23</v>
      </c>
      <c r="B12" s="12" t="s">
        <v>100</v>
      </c>
      <c r="C12" s="16">
        <v>942.99</v>
      </c>
      <c r="D12" s="16">
        <v>0</v>
      </c>
      <c r="E12" s="16">
        <v>0</v>
      </c>
      <c r="F12" s="16">
        <f t="shared" si="0"/>
        <v>942.99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21939.919999999998</v>
      </c>
      <c r="D16" s="16">
        <v>0</v>
      </c>
      <c r="E16" s="16">
        <v>0</v>
      </c>
      <c r="F16" s="16">
        <f t="shared" si="0"/>
        <v>21939.919999999998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660.9</v>
      </c>
      <c r="D25" s="16">
        <v>0</v>
      </c>
      <c r="E25" s="16">
        <v>0</v>
      </c>
      <c r="F25" s="16">
        <f t="shared" si="0"/>
        <v>660.9</v>
      </c>
    </row>
    <row r="26" spans="1:6">
      <c r="A26" s="12" t="s">
        <v>39</v>
      </c>
      <c r="B26" s="12" t="s">
        <v>111</v>
      </c>
      <c r="C26" s="16">
        <f>SUM(C27:C30)</f>
        <v>1355.03</v>
      </c>
      <c r="D26" s="16">
        <v>0</v>
      </c>
      <c r="E26" s="16">
        <v>0</v>
      </c>
      <c r="F26" s="16">
        <f t="shared" si="0"/>
        <v>1355.03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1355.03</v>
      </c>
      <c r="D29" s="16">
        <v>0</v>
      </c>
      <c r="E29" s="16">
        <v>0</v>
      </c>
      <c r="F29" s="16">
        <f t="shared" si="0"/>
        <v>1355.03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266.62</v>
      </c>
      <c r="D31" s="16">
        <v>0</v>
      </c>
      <c r="E31" s="16">
        <v>0</v>
      </c>
      <c r="F31" s="16">
        <f t="shared" si="0"/>
        <v>266.62</v>
      </c>
    </row>
    <row r="32" spans="1:6">
      <c r="A32" s="12" t="s">
        <v>23</v>
      </c>
      <c r="B32" s="12" t="s">
        <v>41</v>
      </c>
      <c r="C32" s="16">
        <v>195.54</v>
      </c>
      <c r="D32" s="16">
        <v>0</v>
      </c>
      <c r="E32" s="16">
        <v>0</v>
      </c>
      <c r="F32" s="16">
        <f t="shared" si="0"/>
        <v>195.54</v>
      </c>
    </row>
    <row r="33" spans="1:6">
      <c r="A33" s="12" t="s">
        <v>23</v>
      </c>
      <c r="B33" s="12" t="s">
        <v>42</v>
      </c>
      <c r="C33" s="16">
        <v>71.08</v>
      </c>
      <c r="D33" s="16">
        <v>0</v>
      </c>
      <c r="E33" s="16">
        <v>0</v>
      </c>
      <c r="F33" s="16">
        <f t="shared" si="0"/>
        <v>71.08</v>
      </c>
    </row>
    <row r="34" spans="1:6">
      <c r="A34" s="11" t="s">
        <v>118</v>
      </c>
      <c r="B34" s="11" t="s">
        <v>119</v>
      </c>
      <c r="C34" s="15">
        <f>SUM(C35:C36)</f>
        <v>201.77</v>
      </c>
      <c r="D34" s="15">
        <v>0</v>
      </c>
      <c r="E34" s="15">
        <v>0</v>
      </c>
      <c r="F34" s="15">
        <f t="shared" si="0"/>
        <v>201.77</v>
      </c>
    </row>
    <row r="35" spans="1:6">
      <c r="A35" s="12" t="s">
        <v>120</v>
      </c>
      <c r="B35" s="12" t="s">
        <v>16</v>
      </c>
      <c r="C35" s="16">
        <v>6.91</v>
      </c>
      <c r="D35" s="16">
        <v>0</v>
      </c>
      <c r="E35" s="16">
        <v>0</v>
      </c>
      <c r="F35" s="16">
        <f t="shared" si="0"/>
        <v>6.91</v>
      </c>
    </row>
    <row r="36" spans="1:6">
      <c r="A36" s="12" t="s">
        <v>121</v>
      </c>
      <c r="B36" s="12" t="s">
        <v>122</v>
      </c>
      <c r="C36" s="16">
        <v>194.86</v>
      </c>
      <c r="D36" s="16">
        <v>0</v>
      </c>
      <c r="E36" s="16">
        <v>0</v>
      </c>
      <c r="F36" s="16">
        <f t="shared" si="0"/>
        <v>194.86</v>
      </c>
    </row>
    <row r="37" spans="1:6">
      <c r="A37" s="11" t="s">
        <v>45</v>
      </c>
      <c r="B37" s="11" t="s">
        <v>123</v>
      </c>
      <c r="C37" s="15">
        <f>SUM(C38:C39)</f>
        <v>6.07</v>
      </c>
      <c r="D37" s="15">
        <v>0</v>
      </c>
      <c r="E37" s="15">
        <v>0</v>
      </c>
      <c r="F37" s="15">
        <f t="shared" si="0"/>
        <v>6.07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6.07</v>
      </c>
      <c r="D39" s="16">
        <v>0</v>
      </c>
      <c r="E39" s="16">
        <v>0</v>
      </c>
      <c r="F39" s="16">
        <f t="shared" si="0"/>
        <v>6.07</v>
      </c>
    </row>
    <row r="40" spans="1:6">
      <c r="A40" s="11" t="s">
        <v>57</v>
      </c>
      <c r="B40" s="11" t="s">
        <v>58</v>
      </c>
      <c r="C40" s="15">
        <f>SUM(C41,C56,C61)</f>
        <v>0</v>
      </c>
      <c r="D40" s="15">
        <v>0</v>
      </c>
      <c r="E40" s="15">
        <v>0</v>
      </c>
      <c r="F40" s="15">
        <f t="shared" si="0"/>
        <v>0</v>
      </c>
    </row>
    <row r="41" spans="1:6">
      <c r="A41" s="12" t="s">
        <v>59</v>
      </c>
      <c r="B41" s="12" t="s">
        <v>99</v>
      </c>
      <c r="C41" s="16">
        <f>SUM(C42:C47,C52:C55)</f>
        <v>0</v>
      </c>
      <c r="D41" s="16">
        <v>0</v>
      </c>
      <c r="E41" s="16">
        <v>0</v>
      </c>
      <c r="F41" s="16">
        <f t="shared" si="0"/>
        <v>0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34365.69</v>
      </c>
      <c r="D64" s="17">
        <v>0</v>
      </c>
      <c r="E64" s="17">
        <v>0</v>
      </c>
      <c r="F64" s="17">
        <f t="shared" si="0"/>
        <v>34365.69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34365.69</v>
      </c>
      <c r="D69" s="17">
        <v>0</v>
      </c>
      <c r="E69" s="17">
        <v>0</v>
      </c>
      <c r="F69" s="17">
        <f t="shared" si="0"/>
        <v>34365.69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41" workbookViewId="0">
      <selection activeCell="D30" sqref="D30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6" t="s">
        <v>127</v>
      </c>
      <c r="B1" s="57"/>
      <c r="C1" s="57"/>
      <c r="D1" s="57"/>
      <c r="E1" s="58"/>
    </row>
    <row r="2" spans="1:5" s="1" customFormat="1" ht="19.5" customHeight="1">
      <c r="A2" s="59"/>
      <c r="B2" s="60"/>
      <c r="C2" s="60"/>
      <c r="D2" s="60"/>
      <c r="E2" s="61"/>
    </row>
    <row r="3" spans="1:5" s="1" customFormat="1" ht="19.5" customHeight="1">
      <c r="A3" s="62"/>
      <c r="B3" s="63"/>
      <c r="C3" s="63"/>
      <c r="D3" s="63"/>
      <c r="E3" s="63"/>
    </row>
    <row r="4" spans="1:5" ht="19.5" customHeight="1">
      <c r="A4" s="64" t="s">
        <v>1</v>
      </c>
      <c r="B4" s="64"/>
      <c r="C4" s="64"/>
      <c r="D4" s="64"/>
      <c r="E4" s="64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18094.990000000002</v>
      </c>
      <c r="D6" s="15">
        <f>SUM(D7:D9)</f>
        <v>2072.13</v>
      </c>
      <c r="E6" s="15">
        <f>SUM(C6:D6)</f>
        <v>20167.120000000003</v>
      </c>
    </row>
    <row r="7" spans="1:5">
      <c r="A7" s="12" t="s">
        <v>15</v>
      </c>
      <c r="B7" s="12" t="s">
        <v>94</v>
      </c>
      <c r="C7" s="16">
        <v>16700</v>
      </c>
      <c r="D7" s="16">
        <v>0</v>
      </c>
      <c r="E7" s="16">
        <f>SUM(C7:D7)</f>
        <v>16700</v>
      </c>
    </row>
    <row r="8" spans="1:5">
      <c r="A8" s="12" t="s">
        <v>95</v>
      </c>
      <c r="B8" s="12" t="s">
        <v>96</v>
      </c>
      <c r="C8" s="16">
        <v>894.99</v>
      </c>
      <c r="D8" s="16">
        <v>1964.13</v>
      </c>
      <c r="E8" s="16">
        <f>SUM(C8:D8)</f>
        <v>2859.12</v>
      </c>
    </row>
    <row r="9" spans="1:5">
      <c r="A9" s="12" t="s">
        <v>97</v>
      </c>
      <c r="B9" s="12" t="s">
        <v>98</v>
      </c>
      <c r="C9" s="16">
        <v>500</v>
      </c>
      <c r="D9" s="16">
        <v>108</v>
      </c>
      <c r="E9" s="16">
        <f>SUM(C9:D9)</f>
        <v>608</v>
      </c>
    </row>
    <row r="10" spans="1:5">
      <c r="A10" s="11" t="s">
        <v>19</v>
      </c>
      <c r="B10" s="11" t="s">
        <v>20</v>
      </c>
      <c r="C10" s="15">
        <f>SUM(C11,C26,C31)</f>
        <v>81767.61</v>
      </c>
      <c r="D10" s="15">
        <f>SUM(D11,D26,D31)</f>
        <v>5450.0099999999993</v>
      </c>
      <c r="E10" s="15">
        <f>SUM(C10:D10)</f>
        <v>87217.62</v>
      </c>
    </row>
    <row r="11" spans="1:5">
      <c r="A11" s="12" t="s">
        <v>21</v>
      </c>
      <c r="B11" s="12" t="s">
        <v>99</v>
      </c>
      <c r="C11" s="16">
        <f>SUM(C12:C17,C22:C25)</f>
        <v>81333.03</v>
      </c>
      <c r="D11" s="16">
        <f>SUM(D12:D17,D22:D25)</f>
        <v>4150.79</v>
      </c>
      <c r="E11" s="16">
        <f t="shared" ref="E11:E69" si="0">SUM(C11:D11)</f>
        <v>85483.819999999992</v>
      </c>
    </row>
    <row r="12" spans="1:5">
      <c r="A12" s="12" t="s">
        <v>23</v>
      </c>
      <c r="B12" s="12" t="s">
        <v>100</v>
      </c>
      <c r="C12" s="16">
        <v>2183.75</v>
      </c>
      <c r="D12" s="16">
        <v>1109.08</v>
      </c>
      <c r="E12" s="16">
        <f t="shared" si="0"/>
        <v>3292.83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79149.279999999999</v>
      </c>
      <c r="D16" s="16">
        <v>3041.71</v>
      </c>
      <c r="E16" s="16">
        <f t="shared" si="0"/>
        <v>82190.990000000005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434.58</v>
      </c>
      <c r="D26" s="16">
        <f>SUM(D27:D30)</f>
        <v>1176.74</v>
      </c>
      <c r="E26" s="16">
        <f t="shared" si="0"/>
        <v>1611.32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434.58</v>
      </c>
      <c r="D29" s="16">
        <v>1176.74</v>
      </c>
      <c r="E29" s="16">
        <f t="shared" si="0"/>
        <v>1611.32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122.48</v>
      </c>
      <c r="E31" s="16">
        <f t="shared" si="0"/>
        <v>122.48</v>
      </c>
    </row>
    <row r="32" spans="1:5">
      <c r="A32" s="12" t="s">
        <v>23</v>
      </c>
      <c r="B32" s="12" t="s">
        <v>41</v>
      </c>
      <c r="C32" s="16">
        <v>0</v>
      </c>
      <c r="D32" s="16">
        <v>59.6</v>
      </c>
      <c r="E32" s="16">
        <f t="shared" si="0"/>
        <v>59.6</v>
      </c>
    </row>
    <row r="33" spans="1:5">
      <c r="A33" s="12" t="s">
        <v>23</v>
      </c>
      <c r="B33" s="12" t="s">
        <v>42</v>
      </c>
      <c r="C33" s="16">
        <v>0</v>
      </c>
      <c r="D33" s="16">
        <v>62.88</v>
      </c>
      <c r="E33" s="16">
        <f t="shared" si="0"/>
        <v>62.88</v>
      </c>
    </row>
    <row r="34" spans="1:5">
      <c r="A34" s="11" t="s">
        <v>118</v>
      </c>
      <c r="B34" s="11" t="s">
        <v>119</v>
      </c>
      <c r="C34" s="15">
        <f>SUM(C35:C36)</f>
        <v>624.30999999999995</v>
      </c>
      <c r="D34" s="15">
        <f>SUM(D35:D36)</f>
        <v>0</v>
      </c>
      <c r="E34" s="15">
        <f t="shared" si="0"/>
        <v>624.30999999999995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624.30999999999995</v>
      </c>
      <c r="D36" s="16">
        <v>0</v>
      </c>
      <c r="E36" s="16">
        <f t="shared" si="0"/>
        <v>624.30999999999995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3463.09</v>
      </c>
      <c r="D40" s="15">
        <f>SUM(D41,D56,D61)</f>
        <v>0</v>
      </c>
      <c r="E40" s="15">
        <f t="shared" si="0"/>
        <v>3463.09</v>
      </c>
    </row>
    <row r="41" spans="1:5">
      <c r="A41" s="12" t="s">
        <v>59</v>
      </c>
      <c r="B41" s="12" t="s">
        <v>99</v>
      </c>
      <c r="C41" s="16">
        <f>SUM(C42:C47,C52:C55)</f>
        <v>3463.09</v>
      </c>
      <c r="D41" s="16">
        <f>SUM(D42:D47,D52:D55)</f>
        <v>0</v>
      </c>
      <c r="E41" s="16">
        <f t="shared" si="0"/>
        <v>3463.09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3463.09</v>
      </c>
      <c r="D46" s="16">
        <v>0</v>
      </c>
      <c r="E46" s="16">
        <f t="shared" si="0"/>
        <v>3463.09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103950</v>
      </c>
      <c r="D64" s="17">
        <f>SUM(D40,D37,D34,D10,D6)</f>
        <v>7522.1399999999994</v>
      </c>
      <c r="E64" s="17">
        <f t="shared" si="0"/>
        <v>111472.14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9095.73</v>
      </c>
      <c r="E65" s="15">
        <f t="shared" si="0"/>
        <v>9095.73</v>
      </c>
    </row>
    <row r="66" spans="1:5">
      <c r="A66" s="12" t="s">
        <v>64</v>
      </c>
      <c r="B66" s="12" t="s">
        <v>125</v>
      </c>
      <c r="C66" s="16">
        <v>0</v>
      </c>
      <c r="D66" s="16">
        <v>9095.73</v>
      </c>
      <c r="E66" s="16">
        <f t="shared" si="0"/>
        <v>9095.73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103950</v>
      </c>
      <c r="D69" s="17">
        <f>SUM(D64,D65,D68)</f>
        <v>16617.87</v>
      </c>
      <c r="E69" s="17">
        <f t="shared" si="0"/>
        <v>120567.87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2" workbookViewId="0">
      <selection activeCell="C5" sqref="C5:C6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133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24911.15</v>
      </c>
      <c r="D6" s="15">
        <f>D7</f>
        <v>752.53</v>
      </c>
      <c r="E6" s="15">
        <v>0</v>
      </c>
      <c r="F6" s="15">
        <v>0</v>
      </c>
      <c r="G6" s="15">
        <f t="shared" ref="G6:G64" si="0">SUM(C6,D6)</f>
        <v>25663.68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2993.35</v>
      </c>
      <c r="D7" s="16">
        <v>752.53</v>
      </c>
      <c r="E7" s="16">
        <v>0</v>
      </c>
      <c r="F7" s="16">
        <v>0</v>
      </c>
      <c r="G7" s="16">
        <f t="shared" si="0"/>
        <v>3745.88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5381.41</v>
      </c>
      <c r="D8" s="15">
        <v>1782.33</v>
      </c>
      <c r="E8" s="15">
        <v>0</v>
      </c>
      <c r="F8" s="15">
        <v>0</v>
      </c>
      <c r="G8" s="15">
        <f t="shared" si="0"/>
        <v>7163.74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12.72</v>
      </c>
      <c r="D9" s="15">
        <f>SUM(D10:D11)</f>
        <v>0.06</v>
      </c>
      <c r="E9" s="15">
        <v>0</v>
      </c>
      <c r="F9" s="15">
        <v>0</v>
      </c>
      <c r="G9" s="15">
        <f t="shared" si="0"/>
        <v>12.780000000000001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0.15</v>
      </c>
      <c r="D10" s="16">
        <v>0</v>
      </c>
      <c r="E10" s="16">
        <v>0</v>
      </c>
      <c r="F10" s="16">
        <v>0</v>
      </c>
      <c r="G10" s="16">
        <f t="shared" si="0"/>
        <v>0.15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12.57</v>
      </c>
      <c r="D11" s="16">
        <v>0.06</v>
      </c>
      <c r="E11" s="16">
        <v>0</v>
      </c>
      <c r="F11" s="16">
        <v>0</v>
      </c>
      <c r="G11" s="16">
        <f t="shared" si="0"/>
        <v>12.63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1337.69</v>
      </c>
      <c r="D12" s="15">
        <f>SUM(D13,D29)</f>
        <v>239.96</v>
      </c>
      <c r="E12" s="15">
        <v>0</v>
      </c>
      <c r="F12" s="15">
        <v>0</v>
      </c>
      <c r="G12" s="15">
        <f t="shared" si="0"/>
        <v>1577.65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93</v>
      </c>
      <c r="D13" s="16">
        <f>SUM(D14:D20,D25:D28)</f>
        <v>0</v>
      </c>
      <c r="E13" s="16">
        <v>0</v>
      </c>
      <c r="F13" s="16">
        <v>0</v>
      </c>
      <c r="G13" s="16">
        <f t="shared" si="0"/>
        <v>93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93</v>
      </c>
      <c r="D20" s="16">
        <f>SUM(D21:D24)</f>
        <v>0</v>
      </c>
      <c r="E20" s="16">
        <v>0</v>
      </c>
      <c r="F20" s="16">
        <v>0</v>
      </c>
      <c r="G20" s="16">
        <f t="shared" si="0"/>
        <v>93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93</v>
      </c>
      <c r="D22" s="16">
        <v>0</v>
      </c>
      <c r="E22" s="16">
        <v>0</v>
      </c>
      <c r="F22" s="16">
        <v>0</v>
      </c>
      <c r="G22" s="16">
        <f t="shared" si="0"/>
        <v>93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1244.69</v>
      </c>
      <c r="D29" s="16">
        <f>SUM(D30:D31)</f>
        <v>239.96</v>
      </c>
      <c r="E29" s="16">
        <v>0</v>
      </c>
      <c r="F29" s="16">
        <v>0</v>
      </c>
      <c r="G29" s="16">
        <f t="shared" si="0"/>
        <v>1484.65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1244.69</v>
      </c>
      <c r="D31" s="16">
        <v>239.96</v>
      </c>
      <c r="E31" s="16">
        <v>0</v>
      </c>
      <c r="F31" s="16">
        <v>0</v>
      </c>
      <c r="G31" s="16">
        <f t="shared" si="0"/>
        <v>1484.65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6568.67</v>
      </c>
      <c r="D33" s="15">
        <f>SUM(D34:D38)</f>
        <v>2129</v>
      </c>
      <c r="E33" s="15">
        <v>0</v>
      </c>
      <c r="F33" s="15">
        <v>0</v>
      </c>
      <c r="G33" s="15">
        <f t="shared" si="0"/>
        <v>8697.67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2.63</v>
      </c>
      <c r="D34" s="16">
        <v>0</v>
      </c>
      <c r="E34" s="16">
        <v>0</v>
      </c>
      <c r="F34" s="16">
        <v>0</v>
      </c>
      <c r="G34" s="16">
        <f t="shared" si="0"/>
        <v>2.63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69.569999999999993</v>
      </c>
      <c r="D35" s="16">
        <v>0</v>
      </c>
      <c r="E35" s="16">
        <v>0</v>
      </c>
      <c r="F35" s="16">
        <v>0</v>
      </c>
      <c r="G35" s="16">
        <f t="shared" si="0"/>
        <v>69.569999999999993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6496.47</v>
      </c>
      <c r="D38" s="16">
        <v>2129</v>
      </c>
      <c r="E38" s="16">
        <v>0</v>
      </c>
      <c r="F38" s="16">
        <v>0</v>
      </c>
      <c r="G38" s="16">
        <f t="shared" si="0"/>
        <v>8625.4700000000012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1.5</v>
      </c>
      <c r="D39" s="15">
        <f>SUM(D40,D56)</f>
        <v>0.27</v>
      </c>
      <c r="E39" s="15">
        <v>0</v>
      </c>
      <c r="F39" s="15">
        <v>0</v>
      </c>
      <c r="G39" s="15">
        <f t="shared" si="0"/>
        <v>1.77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1.5</v>
      </c>
      <c r="D56" s="16">
        <f>SUM(D57:D58)</f>
        <v>0.27</v>
      </c>
      <c r="E56" s="16">
        <v>0</v>
      </c>
      <c r="F56" s="16">
        <v>0</v>
      </c>
      <c r="G56" s="16">
        <f t="shared" si="0"/>
        <v>1.77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1.5</v>
      </c>
      <c r="D58" s="16">
        <v>0.27</v>
      </c>
      <c r="E58" s="16">
        <v>0</v>
      </c>
      <c r="F58" s="16">
        <v>0</v>
      </c>
      <c r="G58" s="16">
        <f t="shared" si="0"/>
        <v>1.77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38213.14</v>
      </c>
      <c r="D59" s="17">
        <f>SUM(D39,D33,D32,D12,D9,D8,D6)</f>
        <v>4904.1499999999996</v>
      </c>
      <c r="E59" s="17">
        <v>0</v>
      </c>
      <c r="F59" s="17">
        <v>0</v>
      </c>
      <c r="G59" s="17">
        <f t="shared" si="0"/>
        <v>43117.29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38213.14</v>
      </c>
      <c r="D64" s="17">
        <f>SUM(D59,D60,D63)</f>
        <v>4904.1499999999996</v>
      </c>
      <c r="E64" s="17">
        <v>0</v>
      </c>
      <c r="F64" s="17">
        <v>0</v>
      </c>
      <c r="G64" s="17">
        <f t="shared" si="0"/>
        <v>43117.29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0" workbookViewId="0">
      <selection activeCell="D33" sqref="D33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142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8371.4</v>
      </c>
      <c r="D6" s="15">
        <f>SUM(D7:D9)</f>
        <v>695.88000000000011</v>
      </c>
      <c r="E6" s="15">
        <v>0</v>
      </c>
      <c r="F6" s="15">
        <v>0</v>
      </c>
      <c r="G6" s="15">
        <f>SUM(C6,D6)</f>
        <v>9067.2799999999988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6717.06</v>
      </c>
      <c r="D7" s="16">
        <v>0</v>
      </c>
      <c r="E7" s="16">
        <v>0</v>
      </c>
      <c r="F7" s="16">
        <v>0</v>
      </c>
      <c r="G7" s="16">
        <f>SUM(C7:D7)</f>
        <v>6717.06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1145.27</v>
      </c>
      <c r="D8" s="16">
        <v>619.20000000000005</v>
      </c>
      <c r="E8" s="16">
        <v>0</v>
      </c>
      <c r="F8" s="16">
        <v>0</v>
      </c>
      <c r="G8" s="16">
        <f>SUM(C8:D8)</f>
        <v>1764.47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509.07</v>
      </c>
      <c r="D9" s="16">
        <v>76.680000000000007</v>
      </c>
      <c r="E9" s="16">
        <v>0</v>
      </c>
      <c r="F9" s="16">
        <v>0</v>
      </c>
      <c r="G9" s="16">
        <f>SUM(C9:D9)</f>
        <v>585.75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2814.9500000000003</v>
      </c>
      <c r="D10" s="15">
        <f>SUM(D11,D26,D31)</f>
        <v>23387.02</v>
      </c>
      <c r="E10" s="15">
        <v>0</v>
      </c>
      <c r="F10" s="15">
        <v>0</v>
      </c>
      <c r="G10" s="15">
        <f>SUM(C10,D10)</f>
        <v>26201.97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1260.33</v>
      </c>
      <c r="D11" s="16">
        <f>SUM(D12:D17,D22:D25)</f>
        <v>23337.49</v>
      </c>
      <c r="E11" s="16">
        <v>0</v>
      </c>
      <c r="F11" s="16">
        <v>0</v>
      </c>
      <c r="G11" s="16">
        <f t="shared" ref="G11:G33" si="0">SUM(C11:D11)</f>
        <v>24597.82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648.04999999999995</v>
      </c>
      <c r="D12" s="16">
        <v>0</v>
      </c>
      <c r="E12" s="16">
        <v>0</v>
      </c>
      <c r="F12" s="16">
        <v>0</v>
      </c>
      <c r="G12" s="16">
        <f t="shared" si="0"/>
        <v>648.04999999999995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0</v>
      </c>
      <c r="D16" s="16">
        <v>23337.49</v>
      </c>
      <c r="E16" s="16">
        <v>0</v>
      </c>
      <c r="F16" s="16">
        <v>0</v>
      </c>
      <c r="G16" s="16">
        <f t="shared" si="0"/>
        <v>23337.49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612.28</v>
      </c>
      <c r="D25" s="16">
        <v>0</v>
      </c>
      <c r="E25" s="16">
        <v>0</v>
      </c>
      <c r="F25" s="16">
        <v>0</v>
      </c>
      <c r="G25" s="16">
        <f t="shared" si="0"/>
        <v>612.28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1291.26</v>
      </c>
      <c r="D26" s="16">
        <f>SUM(D27:D30)</f>
        <v>0</v>
      </c>
      <c r="E26" s="16">
        <v>0</v>
      </c>
      <c r="F26" s="16">
        <v>0</v>
      </c>
      <c r="G26" s="16">
        <f t="shared" si="0"/>
        <v>1291.26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1291.26</v>
      </c>
      <c r="D29" s="16">
        <v>0</v>
      </c>
      <c r="E29" s="16">
        <v>0</v>
      </c>
      <c r="F29" s="16">
        <v>0</v>
      </c>
      <c r="G29" s="16">
        <f t="shared" si="0"/>
        <v>1291.26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263.36</v>
      </c>
      <c r="D31" s="16">
        <f>SUM(D32:D33)</f>
        <v>49.53</v>
      </c>
      <c r="E31" s="16">
        <v>0</v>
      </c>
      <c r="F31" s="16">
        <v>0</v>
      </c>
      <c r="G31" s="16">
        <f t="shared" si="0"/>
        <v>312.89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195.54</v>
      </c>
      <c r="D32" s="16">
        <v>49.53</v>
      </c>
      <c r="E32" s="16">
        <v>0</v>
      </c>
      <c r="F32" s="16">
        <v>0</v>
      </c>
      <c r="G32" s="16">
        <f t="shared" si="0"/>
        <v>245.07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67.819999999999993</v>
      </c>
      <c r="D33" s="16">
        <v>0</v>
      </c>
      <c r="E33" s="16">
        <v>0</v>
      </c>
      <c r="F33" s="16">
        <v>0</v>
      </c>
      <c r="G33" s="16">
        <f t="shared" si="0"/>
        <v>67.819999999999993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121.35</v>
      </c>
      <c r="D34" s="15">
        <f>SUM(D35:D36)</f>
        <v>71.7</v>
      </c>
      <c r="E34" s="15">
        <v>0</v>
      </c>
      <c r="F34" s="15">
        <v>0</v>
      </c>
      <c r="G34" s="15">
        <f>SUM(C34,D34)</f>
        <v>193.05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6.91</v>
      </c>
      <c r="D35" s="16">
        <v>0</v>
      </c>
      <c r="E35" s="16">
        <v>0</v>
      </c>
      <c r="F35" s="16">
        <v>0</v>
      </c>
      <c r="G35" s="16">
        <f>SUM(C35:D35)</f>
        <v>6.91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114.44</v>
      </c>
      <c r="D36" s="16">
        <v>71.7</v>
      </c>
      <c r="E36" s="16">
        <v>0</v>
      </c>
      <c r="F36" s="16">
        <v>0</v>
      </c>
      <c r="G36" s="16">
        <f>SUM(C36:D36)</f>
        <v>186.14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0</v>
      </c>
      <c r="D40" s="15">
        <f>SUM(D41,D56,D61)</f>
        <v>0</v>
      </c>
      <c r="E40" s="15">
        <v>0</v>
      </c>
      <c r="F40" s="15">
        <v>0</v>
      </c>
      <c r="G40" s="15">
        <f>SUM(C40,D40)</f>
        <v>0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0</v>
      </c>
      <c r="D41" s="16">
        <f>SUM(D42:D47,D52:D55)</f>
        <v>0</v>
      </c>
      <c r="E41" s="16">
        <v>0</v>
      </c>
      <c r="F41" s="16">
        <v>0</v>
      </c>
      <c r="G41" s="16">
        <f t="shared" ref="G41:G63" si="1">SUM(C41:D41)</f>
        <v>0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0</v>
      </c>
      <c r="D46" s="16">
        <v>0</v>
      </c>
      <c r="E46" s="16">
        <v>0</v>
      </c>
      <c r="F46" s="16">
        <v>0</v>
      </c>
      <c r="G46" s="16">
        <f t="shared" si="1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11307.7</v>
      </c>
      <c r="D64" s="17">
        <f>SUM(D40,D37,D34,D10,D6)</f>
        <v>24154.600000000002</v>
      </c>
      <c r="E64" s="17">
        <v>0</v>
      </c>
      <c r="F64" s="17">
        <v>0</v>
      </c>
      <c r="G64" s="17">
        <f>SUM(C64:D64)</f>
        <v>35462.300000000003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11307.7</v>
      </c>
      <c r="D69" s="17">
        <f>SUM(D64,D65,D68)</f>
        <v>24154.600000000002</v>
      </c>
      <c r="E69" s="17">
        <v>0</v>
      </c>
      <c r="F69" s="17">
        <v>0</v>
      </c>
      <c r="G69" s="17">
        <f>SUM(C69:D69)</f>
        <v>35462.300000000003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0" sqref="D10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163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257.55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257.55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12.72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12.72</v>
      </c>
      <c r="D15" s="15">
        <f>SUM(D6,D10,D11,D12,D13,D14)</f>
        <v>257.55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177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Colomina Fons</dc:creator>
  <cp:lastModifiedBy>Usuario de Windows</cp:lastModifiedBy>
  <dcterms:created xsi:type="dcterms:W3CDTF">2019-01-28T11:42:02Z</dcterms:created>
  <dcterms:modified xsi:type="dcterms:W3CDTF">2019-06-10T07:39:19Z</dcterms:modified>
</cp:coreProperties>
</file>